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20" windowWidth="19200" windowHeight="8100"/>
  </bookViews>
  <sheets>
    <sheet name="прил 7_2018 " sheetId="20" r:id="rId1"/>
  </sheets>
  <definedNames>
    <definedName name="_xlnm.Print_Area" localSheetId="0">'прил 7_2018 '!$A$1:$L$200</definedName>
  </definedNames>
  <calcPr calcId="145621"/>
</workbook>
</file>

<file path=xl/calcChain.xml><?xml version="1.0" encoding="utf-8"?>
<calcChain xmlns="http://schemas.openxmlformats.org/spreadsheetml/2006/main">
  <c r="I124" i="20" l="1"/>
  <c r="I115" i="20"/>
  <c r="I199" i="20" l="1"/>
  <c r="I177" i="20"/>
  <c r="I176" i="20"/>
  <c r="K175" i="20"/>
  <c r="K174" i="20"/>
  <c r="K131" i="20"/>
  <c r="J119" i="20" l="1"/>
  <c r="K119" i="20"/>
  <c r="L119" i="20"/>
  <c r="H126" i="20"/>
  <c r="I86" i="20"/>
  <c r="I111" i="20"/>
  <c r="K109" i="20"/>
  <c r="I106" i="20"/>
  <c r="K105" i="20"/>
  <c r="I82" i="20"/>
  <c r="I149" i="20"/>
  <c r="I67" i="20"/>
  <c r="I61" i="20"/>
  <c r="I42" i="20"/>
  <c r="K81" i="20" l="1"/>
  <c r="J68" i="20" l="1"/>
  <c r="K68" i="20"/>
  <c r="L68" i="20"/>
  <c r="I68" i="20"/>
  <c r="H70" i="20"/>
  <c r="I70" i="20"/>
  <c r="J70" i="20"/>
  <c r="K70" i="20"/>
  <c r="L70" i="20"/>
  <c r="H71" i="20"/>
  <c r="I25" i="20" l="1"/>
  <c r="I27" i="20"/>
  <c r="I43" i="20"/>
  <c r="I116" i="20"/>
  <c r="I112" i="20"/>
  <c r="I153" i="20"/>
  <c r="I87" i="20"/>
  <c r="I101" i="20"/>
  <c r="I102" i="20"/>
  <c r="I132" i="20"/>
  <c r="I133" i="20"/>
  <c r="I159" i="20"/>
  <c r="I169" i="20"/>
  <c r="I187" i="20"/>
  <c r="J190" i="20"/>
  <c r="K190" i="20"/>
  <c r="L190" i="20"/>
  <c r="I190" i="20"/>
  <c r="H191" i="20"/>
  <c r="I192" i="20" l="1"/>
  <c r="K62" i="20" l="1"/>
  <c r="K60" i="20"/>
  <c r="K64" i="20"/>
  <c r="I171" i="20"/>
  <c r="I77" i="20"/>
  <c r="I69" i="20"/>
  <c r="H72" i="20"/>
  <c r="I65" i="20"/>
  <c r="K166" i="20" l="1"/>
  <c r="I123" i="20"/>
  <c r="J85" i="20"/>
  <c r="K85" i="20"/>
  <c r="L85" i="20"/>
  <c r="H88" i="20"/>
  <c r="J80" i="20"/>
  <c r="K80" i="20"/>
  <c r="L80" i="20"/>
  <c r="I80" i="20"/>
  <c r="H81" i="20"/>
  <c r="H82" i="20"/>
  <c r="I44" i="20"/>
  <c r="I26" i="20"/>
  <c r="H80" i="20" l="1"/>
  <c r="J84" i="20"/>
  <c r="J83" i="20" s="1"/>
  <c r="K84" i="20"/>
  <c r="L84" i="20"/>
  <c r="J93" i="20"/>
  <c r="K93" i="20"/>
  <c r="L93" i="20"/>
  <c r="K83" i="20" l="1"/>
  <c r="L83" i="20"/>
  <c r="J60" i="20"/>
  <c r="L60" i="20"/>
  <c r="H65" i="20"/>
  <c r="H64" i="20"/>
  <c r="J100" i="20" l="1"/>
  <c r="K100" i="20"/>
  <c r="L100" i="20"/>
  <c r="H95" i="20" l="1"/>
  <c r="H90" i="20"/>
  <c r="H89" i="20"/>
  <c r="I63" i="20"/>
  <c r="I60" i="20" s="1"/>
  <c r="I137" i="20"/>
  <c r="I139" i="20"/>
  <c r="I29" i="20"/>
  <c r="I85" i="20" l="1"/>
  <c r="I94" i="20"/>
  <c r="I93" i="20" s="1"/>
  <c r="H93" i="20" s="1"/>
  <c r="I147" i="20" l="1"/>
  <c r="J127" i="20" l="1"/>
  <c r="K127" i="20"/>
  <c r="L127" i="20"/>
  <c r="I130" i="20"/>
  <c r="I135" i="20"/>
  <c r="I136" i="20"/>
  <c r="I140" i="20"/>
  <c r="I145" i="20"/>
  <c r="I143" i="20" s="1"/>
  <c r="I146" i="20"/>
  <c r="I151" i="20"/>
  <c r="I150" i="20" s="1"/>
  <c r="I156" i="20"/>
  <c r="I160" i="20"/>
  <c r="I158" i="20" s="1"/>
  <c r="I163" i="20"/>
  <c r="I170" i="20"/>
  <c r="I178" i="20"/>
  <c r="I180" i="20"/>
  <c r="I182" i="20"/>
  <c r="I186" i="20"/>
  <c r="I185" i="20" s="1"/>
  <c r="I189" i="20"/>
  <c r="I195" i="20"/>
  <c r="I194" i="20" s="1"/>
  <c r="I197" i="20"/>
  <c r="I196" i="20" s="1"/>
  <c r="I198" i="20"/>
  <c r="K144" i="20"/>
  <c r="I47" i="20"/>
  <c r="I28" i="20"/>
  <c r="I193" i="20" l="1"/>
  <c r="I134" i="20"/>
  <c r="I168" i="20"/>
  <c r="I167" i="20" s="1"/>
  <c r="H85" i="20"/>
  <c r="I155" i="20"/>
  <c r="H128" i="20"/>
  <c r="I127" i="20"/>
  <c r="H127" i="20" s="1"/>
  <c r="H87" i="20"/>
  <c r="I92" i="20"/>
  <c r="I84" i="20" l="1"/>
  <c r="I83" i="20" s="1"/>
  <c r="I154" i="20"/>
  <c r="H84" i="20" l="1"/>
  <c r="I100" i="20"/>
  <c r="H100" i="20" s="1"/>
  <c r="H129" i="20" l="1"/>
  <c r="K130" i="20"/>
  <c r="H133" i="20"/>
  <c r="J146" i="20"/>
  <c r="L146" i="20"/>
  <c r="H149" i="20"/>
  <c r="H94" i="20"/>
  <c r="H101" i="20"/>
  <c r="I98" i="20"/>
  <c r="I110" i="20"/>
  <c r="I107" i="20"/>
  <c r="K148" i="20"/>
  <c r="K146" i="20" s="1"/>
  <c r="I51" i="20"/>
  <c r="H28" i="20"/>
  <c r="H148" i="20" l="1"/>
  <c r="H86" i="20" l="1"/>
  <c r="H83" i="20" l="1"/>
  <c r="J186" i="20"/>
  <c r="K186" i="20"/>
  <c r="L186" i="20"/>
  <c r="J182" i="20"/>
  <c r="K182" i="20"/>
  <c r="L182" i="20"/>
  <c r="H183" i="20"/>
  <c r="H184" i="20"/>
  <c r="J163" i="20"/>
  <c r="K163" i="20"/>
  <c r="L163" i="20"/>
  <c r="H165" i="20"/>
  <c r="H166" i="20"/>
  <c r="J160" i="20"/>
  <c r="J158" i="20" s="1"/>
  <c r="K160" i="20"/>
  <c r="K158" i="20" s="1"/>
  <c r="L160" i="20"/>
  <c r="L158" i="20" s="1"/>
  <c r="H161" i="20"/>
  <c r="H162" i="20"/>
  <c r="J151" i="20"/>
  <c r="K151" i="20"/>
  <c r="L151" i="20"/>
  <c r="H152" i="20"/>
  <c r="H132" i="20"/>
  <c r="J131" i="20"/>
  <c r="J130" i="20" s="1"/>
  <c r="H112" i="20"/>
  <c r="H111" i="20"/>
  <c r="H116" i="20"/>
  <c r="H109" i="20"/>
  <c r="J104" i="20"/>
  <c r="K104" i="20"/>
  <c r="L104" i="20"/>
  <c r="H105" i="20"/>
  <c r="I34" i="20"/>
  <c r="I33" i="20"/>
  <c r="I31" i="20"/>
  <c r="I24" i="20" l="1"/>
  <c r="H187" i="20"/>
  <c r="I41" i="20"/>
  <c r="H182" i="20"/>
  <c r="H160" i="20"/>
  <c r="I36" i="20" l="1"/>
  <c r="J143" i="20"/>
  <c r="K143" i="20"/>
  <c r="L143" i="20"/>
  <c r="H145" i="20"/>
  <c r="H144" i="20"/>
  <c r="J140" i="20"/>
  <c r="K140" i="20"/>
  <c r="L140" i="20"/>
  <c r="H142" i="20"/>
  <c r="H141" i="20"/>
  <c r="H92" i="20"/>
  <c r="H91" i="20"/>
  <c r="H107" i="20"/>
  <c r="I104" i="20"/>
  <c r="I108" i="20"/>
  <c r="H62" i="20"/>
  <c r="H52" i="20"/>
  <c r="J50" i="20"/>
  <c r="K50" i="20"/>
  <c r="L50" i="20"/>
  <c r="I50" i="20"/>
  <c r="H104" i="20" l="1"/>
  <c r="J41" i="20"/>
  <c r="K41" i="20"/>
  <c r="L41" i="20"/>
  <c r="H41" i="20" l="1"/>
  <c r="H143" i="20"/>
  <c r="H140" i="20"/>
  <c r="J136" i="20"/>
  <c r="J134" i="20" s="1"/>
  <c r="K136" i="20"/>
  <c r="K134" i="20" s="1"/>
  <c r="L136" i="20"/>
  <c r="L134" i="20" s="1"/>
  <c r="H139" i="20"/>
  <c r="H137" i="20"/>
  <c r="H102" i="20"/>
  <c r="H110" i="20"/>
  <c r="H77" i="20"/>
  <c r="H73" i="20"/>
  <c r="H63" i="20"/>
  <c r="J57" i="20"/>
  <c r="K57" i="20"/>
  <c r="L57" i="20"/>
  <c r="I58" i="20"/>
  <c r="H58" i="20" s="1"/>
  <c r="H31" i="20"/>
  <c r="H32" i="20"/>
  <c r="H33" i="20"/>
  <c r="H34" i="20"/>
  <c r="J30" i="20"/>
  <c r="K30" i="20"/>
  <c r="L30" i="20"/>
  <c r="I30" i="20"/>
  <c r="H29" i="20"/>
  <c r="H27" i="20"/>
  <c r="H199" i="20"/>
  <c r="H26" i="20"/>
  <c r="H36" i="20"/>
  <c r="H38" i="20"/>
  <c r="H42" i="20"/>
  <c r="H43" i="20"/>
  <c r="H44" i="20"/>
  <c r="H47" i="20"/>
  <c r="H49" i="20"/>
  <c r="H51" i="20"/>
  <c r="H54" i="20"/>
  <c r="H79" i="20"/>
  <c r="H98" i="20"/>
  <c r="H106" i="20"/>
  <c r="H115" i="20"/>
  <c r="H125" i="20"/>
  <c r="H147" i="20"/>
  <c r="H157" i="20"/>
  <c r="H159" i="20"/>
  <c r="H164" i="20"/>
  <c r="H169" i="20"/>
  <c r="H171" i="20"/>
  <c r="H172" i="20"/>
  <c r="H173" i="20"/>
  <c r="H179" i="20"/>
  <c r="H188" i="20"/>
  <c r="H192" i="20"/>
  <c r="H195" i="20"/>
  <c r="H197" i="20"/>
  <c r="H153" i="20" l="1"/>
  <c r="H138" i="20"/>
  <c r="H170" i="20"/>
  <c r="H135" i="20"/>
  <c r="H61" i="20"/>
  <c r="H136" i="20"/>
  <c r="I57" i="20"/>
  <c r="H25" i="20"/>
  <c r="H124" i="20"/>
  <c r="L198" i="20" l="1"/>
  <c r="K198" i="20"/>
  <c r="L196" i="20"/>
  <c r="K196" i="20"/>
  <c r="L194" i="20"/>
  <c r="K194" i="20"/>
  <c r="L189" i="20"/>
  <c r="K189" i="20"/>
  <c r="L185" i="20"/>
  <c r="K185" i="20"/>
  <c r="L180" i="20"/>
  <c r="L177" i="20" s="1"/>
  <c r="L176" i="20" s="1"/>
  <c r="L175" i="20" s="1"/>
  <c r="K180" i="20"/>
  <c r="K177" i="20" s="1"/>
  <c r="L178" i="20"/>
  <c r="K178" i="20"/>
  <c r="L156" i="20"/>
  <c r="K156" i="20"/>
  <c r="L150" i="20"/>
  <c r="K150" i="20"/>
  <c r="L122" i="20"/>
  <c r="L121" i="20" s="1"/>
  <c r="L120" i="20" s="1"/>
  <c r="K122" i="20"/>
  <c r="K121" i="20" s="1"/>
  <c r="L114" i="20"/>
  <c r="L113" i="20" s="1"/>
  <c r="K114" i="20"/>
  <c r="K113" i="20" s="1"/>
  <c r="K108" i="20"/>
  <c r="L99" i="20"/>
  <c r="K99" i="20"/>
  <c r="L97" i="20"/>
  <c r="L96" i="20" s="1"/>
  <c r="K97" i="20"/>
  <c r="K96" i="20" s="1"/>
  <c r="L78" i="20"/>
  <c r="K78" i="20"/>
  <c r="L76" i="20"/>
  <c r="K76" i="20"/>
  <c r="K75" i="20" s="1"/>
  <c r="L66" i="20"/>
  <c r="L59" i="20" s="1"/>
  <c r="K66" i="20"/>
  <c r="K59" i="20" s="1"/>
  <c r="L56" i="20"/>
  <c r="K56" i="20"/>
  <c r="L53" i="20"/>
  <c r="K53" i="20"/>
  <c r="L48" i="20"/>
  <c r="K48" i="20"/>
  <c r="L46" i="20"/>
  <c r="K46" i="20"/>
  <c r="L40" i="20"/>
  <c r="L39" i="20" s="1"/>
  <c r="K40" i="20"/>
  <c r="K39" i="20" s="1"/>
  <c r="L37" i="20"/>
  <c r="K37" i="20"/>
  <c r="L35" i="20"/>
  <c r="K35" i="20"/>
  <c r="L24" i="20"/>
  <c r="L23" i="20" s="1"/>
  <c r="L22" i="20" s="1"/>
  <c r="K24" i="20"/>
  <c r="K23" i="20" s="1"/>
  <c r="K22" i="20" s="1"/>
  <c r="L75" i="20" l="1"/>
  <c r="K45" i="20"/>
  <c r="L45" i="20"/>
  <c r="K118" i="20"/>
  <c r="K117" i="20" s="1"/>
  <c r="K103" i="20"/>
  <c r="H120" i="20"/>
  <c r="L131" i="20"/>
  <c r="L130" i="20" s="1"/>
  <c r="L108" i="20"/>
  <c r="L103" i="20" s="1"/>
  <c r="H175" i="20"/>
  <c r="L174" i="20"/>
  <c r="L168" i="20" s="1"/>
  <c r="L167" i="20" s="1"/>
  <c r="K193" i="20"/>
  <c r="K176" i="20"/>
  <c r="K168" i="20" s="1"/>
  <c r="K167" i="20" s="1"/>
  <c r="H177" i="20"/>
  <c r="H121" i="20"/>
  <c r="L155" i="20"/>
  <c r="L21" i="20"/>
  <c r="K55" i="20"/>
  <c r="K74" i="20"/>
  <c r="L193" i="20"/>
  <c r="K21" i="20"/>
  <c r="L55" i="20"/>
  <c r="L74" i="20"/>
  <c r="K155" i="20"/>
  <c r="L118" i="20" l="1"/>
  <c r="L117" i="20" s="1"/>
  <c r="L154" i="20"/>
  <c r="K154" i="20"/>
  <c r="H131" i="20"/>
  <c r="H174" i="20"/>
  <c r="H176" i="20"/>
  <c r="H196" i="20"/>
  <c r="H194" i="20"/>
  <c r="H163" i="20"/>
  <c r="H158" i="20"/>
  <c r="H134" i="20"/>
  <c r="I97" i="20"/>
  <c r="I78" i="20"/>
  <c r="H78" i="20" s="1"/>
  <c r="I76" i="20"/>
  <c r="H60" i="20"/>
  <c r="I53" i="20"/>
  <c r="H53" i="20" s="1"/>
  <c r="H50" i="20"/>
  <c r="I48" i="20"/>
  <c r="H48" i="20" s="1"/>
  <c r="I46" i="20"/>
  <c r="I37" i="20"/>
  <c r="H37" i="20" s="1"/>
  <c r="I35" i="20"/>
  <c r="H35" i="20" s="1"/>
  <c r="H30" i="20"/>
  <c r="H24" i="20"/>
  <c r="J122" i="20"/>
  <c r="J121" i="20" s="1"/>
  <c r="J120" i="20" s="1"/>
  <c r="J24" i="20"/>
  <c r="J46" i="20"/>
  <c r="J56" i="20"/>
  <c r="J53" i="20"/>
  <c r="J48" i="20"/>
  <c r="J66" i="20"/>
  <c r="J59" i="20" s="1"/>
  <c r="J198" i="20"/>
  <c r="J196" i="20"/>
  <c r="J194" i="20"/>
  <c r="J189" i="20"/>
  <c r="J185" i="20"/>
  <c r="J180" i="20"/>
  <c r="J177" i="20" s="1"/>
  <c r="J176" i="20" s="1"/>
  <c r="J175" i="20" s="1"/>
  <c r="J174" i="20" s="1"/>
  <c r="J168" i="20" s="1"/>
  <c r="J178" i="20"/>
  <c r="J156" i="20"/>
  <c r="J150" i="20"/>
  <c r="J114" i="20"/>
  <c r="J113" i="20" s="1"/>
  <c r="J108" i="20"/>
  <c r="J99" i="20"/>
  <c r="J97" i="20"/>
  <c r="J96" i="20" s="1"/>
  <c r="J78" i="20"/>
  <c r="J76" i="20"/>
  <c r="J40" i="20"/>
  <c r="J39" i="20" s="1"/>
  <c r="J37" i="20"/>
  <c r="J35" i="20"/>
  <c r="I75" i="20" l="1"/>
  <c r="J75" i="20"/>
  <c r="I45" i="20"/>
  <c r="H45" i="20" s="1"/>
  <c r="J45" i="20"/>
  <c r="J118" i="20"/>
  <c r="J117" i="20" s="1"/>
  <c r="H46" i="20"/>
  <c r="H76" i="20"/>
  <c r="J103" i="20"/>
  <c r="J167" i="20"/>
  <c r="H156" i="20"/>
  <c r="H178" i="20"/>
  <c r="L200" i="20"/>
  <c r="H168" i="20"/>
  <c r="K200" i="20"/>
  <c r="H130" i="20"/>
  <c r="I66" i="20"/>
  <c r="I59" i="20" s="1"/>
  <c r="H67" i="20"/>
  <c r="H180" i="20"/>
  <c r="H181" i="20"/>
  <c r="H68" i="20"/>
  <c r="H69" i="20"/>
  <c r="I96" i="20"/>
  <c r="H96" i="20" s="1"/>
  <c r="H97" i="20"/>
  <c r="I114" i="20"/>
  <c r="H146" i="20"/>
  <c r="H185" i="20"/>
  <c r="H186" i="20"/>
  <c r="I99" i="20"/>
  <c r="I122" i="20"/>
  <c r="I119" i="20" s="1"/>
  <c r="H119" i="20" s="1"/>
  <c r="H123" i="20"/>
  <c r="H150" i="20"/>
  <c r="H151" i="20"/>
  <c r="H189" i="20"/>
  <c r="H190" i="20"/>
  <c r="H198" i="20"/>
  <c r="I23" i="20"/>
  <c r="I22" i="20" s="1"/>
  <c r="I21" i="20" s="1"/>
  <c r="J23" i="20"/>
  <c r="J22" i="20" s="1"/>
  <c r="J21" i="20" s="1"/>
  <c r="H193" i="20"/>
  <c r="J74" i="20"/>
  <c r="J155" i="20"/>
  <c r="J193" i="20"/>
  <c r="J55" i="20"/>
  <c r="J154" i="20" l="1"/>
  <c r="J200" i="20" s="1"/>
  <c r="H99" i="20"/>
  <c r="I74" i="20"/>
  <c r="H66" i="20"/>
  <c r="H154" i="20"/>
  <c r="H167" i="20"/>
  <c r="H155" i="20"/>
  <c r="H23" i="20"/>
  <c r="I113" i="20"/>
  <c r="H114" i="20"/>
  <c r="I40" i="20"/>
  <c r="H75" i="20"/>
  <c r="H122" i="20"/>
  <c r="I56" i="20"/>
  <c r="I55" i="20" s="1"/>
  <c r="H57" i="20"/>
  <c r="H108" i="20"/>
  <c r="I118" i="20" l="1"/>
  <c r="I117" i="20" s="1"/>
  <c r="H56" i="20"/>
  <c r="H113" i="20"/>
  <c r="I103" i="20"/>
  <c r="H103" i="20" s="1"/>
  <c r="H74" i="20"/>
  <c r="H59" i="20"/>
  <c r="I39" i="20"/>
  <c r="H39" i="20" s="1"/>
  <c r="H40" i="20"/>
  <c r="H22" i="20"/>
  <c r="I200" i="20" l="1"/>
  <c r="H200" i="20" s="1"/>
  <c r="H202" i="20" s="1"/>
  <c r="H204" i="20" s="1"/>
  <c r="H55" i="20"/>
  <c r="H117" i="20"/>
  <c r="H118" i="20"/>
  <c r="H21" i="20"/>
</calcChain>
</file>

<file path=xl/sharedStrings.xml><?xml version="1.0" encoding="utf-8"?>
<sst xmlns="http://schemas.openxmlformats.org/spreadsheetml/2006/main" count="1281" uniqueCount="535">
  <si>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</si>
  <si>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</si>
  <si>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</si>
  <si>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</si>
  <si>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Рз</t>
  </si>
  <si>
    <t>ЦСР</t>
  </si>
  <si>
    <t>ВР</t>
  </si>
  <si>
    <t>07</t>
  </si>
  <si>
    <t>02 0 00 00000</t>
  </si>
  <si>
    <t>000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</si>
  <si>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</si>
  <si>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</si>
  <si>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</si>
  <si>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</si>
  <si>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610</t>
  </si>
  <si>
    <t>620</t>
  </si>
  <si>
    <t>Основное мероприятие "Организация и проведение мероприятий в сфере культуры"</t>
  </si>
  <si>
    <t>08</t>
  </si>
  <si>
    <t>01</t>
  </si>
  <si>
    <t>Основное мероприятие "Организация и проведение мероприятий в сфере физической культуры и спорта"</t>
  </si>
  <si>
    <t>11</t>
  </si>
  <si>
    <t>Основное мероприятие "Обеспечение деятельности муниципальных учреждений культуры"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</si>
  <si>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</si>
  <si>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"Обеспечение деятельности муниципальных учреждений физической культуры и спорта"</t>
  </si>
  <si>
    <t>05</t>
  </si>
  <si>
    <t>10 0 00 00000</t>
  </si>
  <si>
    <t>Основное мероприятие "Ремонт муниципального жилищного фонда, поддержка жилищного фонда с высоким уровнем износа"</t>
  </si>
  <si>
    <t>Проведение мероприятий по капитальному ремонту и ремонту муниципального жилищного фонда</t>
  </si>
  <si>
    <t>Основное мероприятие "Капитальный ремонт общего имущества в многоквартирных домах"</t>
  </si>
  <si>
    <t>Взносы на капитальный ремонт общего имущества в многоквартирных домах</t>
  </si>
  <si>
    <t>02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</si>
  <si>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</si>
  <si>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410</t>
  </si>
  <si>
    <t>Основное мероприятие "Энергосбережение и повышение энергетической эффективности"</t>
  </si>
  <si>
    <t>Проведение мероприятий по энергосбережению и повышению энергетической эффективности</t>
  </si>
  <si>
    <t>03</t>
  </si>
  <si>
    <t>Основное мероприятие "Газификация населенных пунктов"</t>
  </si>
  <si>
    <t>04</t>
  </si>
  <si>
    <t>12</t>
  </si>
  <si>
    <t>11 0 01 00000</t>
  </si>
  <si>
    <t>810</t>
  </si>
  <si>
    <t>540</t>
  </si>
  <si>
    <t>09</t>
  </si>
  <si>
    <t>Основное мероприятие "Содержание улично-дорожной сети и проведение мероприятий по обеспечению безопасности движения"</t>
  </si>
  <si>
    <t>13</t>
  </si>
  <si>
    <t>Основное мероприятие "Оценка недвижимости, признание прав и регулирование отношений по муниципальной собственности"</t>
  </si>
  <si>
    <t>Основное мероприятие "Организация и осуществление мероприятий по гражданской обороне"</t>
  </si>
  <si>
    <t>Основное мероприятие "Проведение мероприятий по профилактике терроризма и экстремизма на территории городского поселения"</t>
  </si>
  <si>
    <t>14</t>
  </si>
  <si>
    <t>Основное мероприятие "Обеспечение первичных мер пожарной безопасности"</t>
  </si>
  <si>
    <t>10</t>
  </si>
  <si>
    <t>Основное мероприятие "Обеспечение жильем молодых семей"</t>
  </si>
  <si>
    <t>320</t>
  </si>
  <si>
    <t xml:space="preserve">Основное мероприятие "Улучшение жилищных условий семей, имеющих семь и более детей" </t>
  </si>
  <si>
    <t>Обеспечивающая подпрограмма</t>
  </si>
  <si>
    <t>120</t>
  </si>
  <si>
    <t>Основное мероприятие "Социальное обеспечение"</t>
  </si>
  <si>
    <t>Доплаты к пенсиям муниципальных служащих</t>
  </si>
  <si>
    <t>Основное мероприятие "Осуществление закупок для муниципальных нужд"</t>
  </si>
  <si>
    <t xml:space="preserve">13 </t>
  </si>
  <si>
    <t>730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</si>
  <si>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</si>
  <si>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</si>
  <si>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ВСЕГО РАСХОДОВ</t>
  </si>
  <si>
    <t>830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</si>
  <si>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</si>
  <si>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</si>
  <si>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</si>
  <si>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</si>
  <si>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</si>
  <si>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</si>
  <si>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</si>
  <si>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</si>
  <si>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</si>
  <si>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</si>
  <si>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</si>
  <si>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</t>
  </si>
  <si>
    <t>01 0 00 00000</t>
  </si>
  <si>
    <t>01 1 00 00000</t>
  </si>
  <si>
    <t>01 1 01 00000</t>
  </si>
  <si>
    <t>01 1 01 02000</t>
  </si>
  <si>
    <t>Закупка товаров, работ и услуг для обеспечения
государственных (муниципальных) нужд</t>
  </si>
  <si>
    <t>Основное мероприятие "Обеспечение деятельности ликвидационной комиссии казенного учреждения"</t>
  </si>
  <si>
    <t>01 1 02 00000</t>
  </si>
  <si>
    <t>01 1 02 07590</t>
  </si>
  <si>
    <t>01 1 04 09004</t>
  </si>
  <si>
    <t>01 1 03 00040</t>
  </si>
  <si>
    <t>01 1 03 00000</t>
  </si>
  <si>
    <t>03 0 04 09130</t>
  </si>
  <si>
    <t>03 0 04 00000</t>
  </si>
  <si>
    <t>03 0 00 00000</t>
  </si>
  <si>
    <t>03 0 01 00000</t>
  </si>
  <si>
    <t>03 0 01 09110</t>
  </si>
  <si>
    <t>03 0 02 00000</t>
  </si>
  <si>
    <t>03 0 02 09120</t>
  </si>
  <si>
    <t>03 0 03 00000</t>
  </si>
  <si>
    <t>03 0 03 00130</t>
  </si>
  <si>
    <t>Муниципальная программа "Формирование современной городской среды городского поселения Сергиев Посад"</t>
  </si>
  <si>
    <t>04 0 00 00000</t>
  </si>
  <si>
    <t>04 1 00 00000</t>
  </si>
  <si>
    <t>04 1 01 00000</t>
  </si>
  <si>
    <t>04 2 00 00000</t>
  </si>
  <si>
    <t>04 2 01 00000</t>
  </si>
  <si>
    <t>04 1 01 09140</t>
  </si>
  <si>
    <t>05 0 00 00000</t>
  </si>
  <si>
    <t>Подпрограмма I "Капитальный ремонт и ремонт муниципального жилищного фонда, поддержка жилищного фонда с высоким уровнем износа"</t>
  </si>
  <si>
    <t>06 0 00 00000</t>
  </si>
  <si>
    <t>06 1 00 00000</t>
  </si>
  <si>
    <t>06 1 01 00000</t>
  </si>
  <si>
    <t>06 1 01 00180</t>
  </si>
  <si>
    <t>07 0 00 00000</t>
  </si>
  <si>
    <t>07 0 01 00000</t>
  </si>
  <si>
    <t>07 0 01 S9602</t>
  </si>
  <si>
    <t>Подпрограмма II "Капитальный ремонт и строительство объектов теплоснабжения, водоснабжения и водоотведения"</t>
  </si>
  <si>
    <t>Подпрограмма III "Энергосбережение и повышение энергетической эффективности"</t>
  </si>
  <si>
    <t>Подпрограмма IV "Газификация населенных пунктов"</t>
  </si>
  <si>
    <t>06 2 00 00000</t>
  </si>
  <si>
    <t>06 2 01 00000</t>
  </si>
  <si>
    <t>06 2 01 00290</t>
  </si>
  <si>
    <t>06 3 00 00000</t>
  </si>
  <si>
    <t>06 3 01 00000</t>
  </si>
  <si>
    <t>06 3 01 00190</t>
  </si>
  <si>
    <t>06 4 00 00000</t>
  </si>
  <si>
    <t>06 4 01 00000</t>
  </si>
  <si>
    <t>06 4 01 00390</t>
  </si>
  <si>
    <t>08 0 00 00000</t>
  </si>
  <si>
    <t>Основное мероприятие "Организация и проведение мероприятий для детей и молодежи"</t>
  </si>
  <si>
    <t>09 0 00 00000</t>
  </si>
  <si>
    <t>10 0 01 00000</t>
  </si>
  <si>
    <t>12 0 00 00000</t>
  </si>
  <si>
    <t>12 0 01 00000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</si>
  <si>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</si>
  <si>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>13 0 00 00000</t>
  </si>
  <si>
    <t>00</t>
  </si>
  <si>
    <t>13 0 01 00000</t>
  </si>
  <si>
    <t>12 0 01 09160</t>
  </si>
  <si>
    <t>12 0 02 00000</t>
  </si>
  <si>
    <t>12 0 02 09170</t>
  </si>
  <si>
    <t>11 0 01 S0190</t>
  </si>
  <si>
    <t>09 2 02 05590</t>
  </si>
  <si>
    <t>09 2 02 00000</t>
  </si>
  <si>
    <t>09 2 01 06590</t>
  </si>
  <si>
    <t>09 2 01 04590</t>
  </si>
  <si>
    <t>09 2 01 03590</t>
  </si>
  <si>
    <t>09 2 01 02590</t>
  </si>
  <si>
    <t>09 2 01 01590</t>
  </si>
  <si>
    <t>09 2 01 00000</t>
  </si>
  <si>
    <t>09 2 00 00000</t>
  </si>
  <si>
    <t xml:space="preserve">09 1 03 03200 </t>
  </si>
  <si>
    <t>09 1 03 00000</t>
  </si>
  <si>
    <t xml:space="preserve">09 1 02 02200 </t>
  </si>
  <si>
    <t xml:space="preserve">09 1 02 00000 </t>
  </si>
  <si>
    <t xml:space="preserve">09 1 01 01200 </t>
  </si>
  <si>
    <t xml:space="preserve">09 1 01 00000 </t>
  </si>
  <si>
    <t>09 1 00 00000</t>
  </si>
  <si>
    <t xml:space="preserve"> Социальное обеспечение и иные выплаты населению</t>
  </si>
  <si>
    <t>07 0 03 09604</t>
  </si>
  <si>
    <t>Основное мероприятие "Переселение  граждан из аварийного жилищного фонда (софинансирование приобретения жилых помещений)"</t>
  </si>
  <si>
    <t>Основное мероприятие "Переселение  граждан из аварийного жилищного фонда (строительство МКД)"</t>
  </si>
  <si>
    <t>07 0 02 00000</t>
  </si>
  <si>
    <t>07 0 02 S9602</t>
  </si>
  <si>
    <t>07 0 02 09603</t>
  </si>
  <si>
    <t>07 0 02 09604</t>
  </si>
  <si>
    <t>07 0 03 00000</t>
  </si>
  <si>
    <t>Подпрограмма I "Организация и проведение мероприятий в сфере культуры, физической культуры и спорта, молодежной политики"</t>
  </si>
  <si>
    <t>Подпрограмма II "Обеспечение деятельности муниципальных учреждений в сфере культуры, физической культуры и спорта"</t>
  </si>
  <si>
    <t>06 1 02 00000</t>
  </si>
  <si>
    <t>06 1 02 00280</t>
  </si>
  <si>
    <t>Основное мероприятие "Организации транспортного обслуживания населения"</t>
  </si>
  <si>
    <t xml:space="preserve">Подпрограмма II "Развитие и функционирование улично – дорожной сети автомобильных дорог  и обеспечение безопасности дорожного движения"  </t>
  </si>
  <si>
    <t>Основное мероприятие "Капитальный ремонт и ремонт автомобильных дорог общего пользования городского поселения"</t>
  </si>
  <si>
    <t>04 2 01 08004</t>
  </si>
  <si>
    <t>04 2 03 00000</t>
  </si>
  <si>
    <t>04 2 03 08004</t>
  </si>
  <si>
    <t>01 1 04 00000</t>
  </si>
  <si>
    <t>Основное мероприятие "Обеспечение деятельности ликвидационной комиссии Администрации"</t>
  </si>
  <si>
    <t>Мероприятия по обеспечению деятельности ликвидационной комиссии Администрации</t>
  </si>
  <si>
    <t>08 1 00 00000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</si>
  <si>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</si>
  <si>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08 1 01 00000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</si>
  <si>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</si>
  <si>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08 1 01 11200</t>
  </si>
  <si>
    <t>08 1 02 00000</t>
  </si>
  <si>
    <t>08 1 03 00000</t>
  </si>
  <si>
    <t>08 1 03 06004</t>
  </si>
  <si>
    <t>08 1 03 11500</t>
  </si>
  <si>
    <t>Основное мероприятие "Содержание мест захоронения"</t>
  </si>
  <si>
    <t>08 2 00 00000</t>
  </si>
  <si>
    <t>08 2 01 00000</t>
  </si>
  <si>
    <t>в том числе:</t>
  </si>
  <si>
    <t xml:space="preserve">средства бюджета городского поселения </t>
  </si>
  <si>
    <t xml:space="preserve">средства бюджета Московской области </t>
  </si>
  <si>
    <t>средства федерального бюджета и Фонда  содействия реформированию жилищно-коммунального хозяйства</t>
  </si>
  <si>
    <t>Наименование муниципальной целевой программы</t>
  </si>
  <si>
    <t>ПРз</t>
  </si>
  <si>
    <t>Код                  главного распорядителя (распорядителя)</t>
  </si>
  <si>
    <t>Всего</t>
  </si>
  <si>
    <t>всего</t>
  </si>
  <si>
    <t>в т.ч. за счет средств бюджета Сергиево-Посадского муниципального района</t>
  </si>
  <si>
    <t>(тыс. рублей)</t>
  </si>
  <si>
    <t>Характеристика муниципальных   программ, предусмотренных к финансированию за счет средств бюджета городского поселения Сергиев Посад на 2018 год</t>
  </si>
  <si>
    <t>1.1</t>
  </si>
  <si>
    <t>1</t>
  </si>
  <si>
    <t>1.1.2</t>
  </si>
  <si>
    <t>1.1.1</t>
  </si>
  <si>
    <t>1.1.1.1</t>
  </si>
  <si>
    <t>1.1.2.1</t>
  </si>
  <si>
    <t>1.1.3</t>
  </si>
  <si>
    <t>1.1.3.1</t>
  </si>
  <si>
    <t>1.1.4</t>
  </si>
  <si>
    <t>1.1.4.1</t>
  </si>
  <si>
    <t>2</t>
  </si>
  <si>
    <t>2.1.</t>
  </si>
  <si>
    <t>2.1.1.2</t>
  </si>
  <si>
    <t>3</t>
  </si>
  <si>
    <t>3.1</t>
  </si>
  <si>
    <t>3.1.1</t>
  </si>
  <si>
    <t>3.2</t>
  </si>
  <si>
    <t>3.2.1</t>
  </si>
  <si>
    <t>3.3</t>
  </si>
  <si>
    <t>3.3.1</t>
  </si>
  <si>
    <t>3.4</t>
  </si>
  <si>
    <t>3.4.1</t>
  </si>
  <si>
    <t>4</t>
  </si>
  <si>
    <t>4.1</t>
  </si>
  <si>
    <t>4.1.1</t>
  </si>
  <si>
    <t>4.1.1.2</t>
  </si>
  <si>
    <t xml:space="preserve"> Мероприятия по организации транспортного обслуживания населения. Закупка товаров, работ и услуг для обеспечения государственных (муниципальных) нужд </t>
  </si>
  <si>
    <t>4.2</t>
  </si>
  <si>
    <t>4.2.1</t>
  </si>
  <si>
    <t>4.2.1.1</t>
  </si>
  <si>
    <t>4.2.3</t>
  </si>
  <si>
    <t>4.2.3.1</t>
  </si>
  <si>
    <t>5</t>
  </si>
  <si>
    <t>5.1</t>
  </si>
  <si>
    <t>6</t>
  </si>
  <si>
    <t>6.1</t>
  </si>
  <si>
    <t>6.1.1</t>
  </si>
  <si>
    <t>6.1.1.1</t>
  </si>
  <si>
    <t>6.2</t>
  </si>
  <si>
    <t>Основное мероприятие "Прочие мероприятия по переселению граждан"</t>
  </si>
  <si>
    <t>Мероприятия по переселению граждан из аварийного жилищного фонда</t>
  </si>
  <si>
    <t>6.2.1</t>
  </si>
  <si>
    <t>6.2.1.1</t>
  </si>
  <si>
    <t>6.1.2</t>
  </si>
  <si>
    <t>6.1.2.1</t>
  </si>
  <si>
    <t>6.3</t>
  </si>
  <si>
    <t>6.3.1</t>
  </si>
  <si>
    <t>6.3.1.1</t>
  </si>
  <si>
    <t>6.4</t>
  </si>
  <si>
    <t>6.4.1</t>
  </si>
  <si>
    <t>6.4.1.1</t>
  </si>
  <si>
    <t>Проведение мероприятий по газификации населенных пунктов. Бюджетные инвестиции</t>
  </si>
  <si>
    <t>7</t>
  </si>
  <si>
    <t>7.1</t>
  </si>
  <si>
    <t>7.1.1</t>
  </si>
  <si>
    <t>7.2</t>
  </si>
  <si>
    <t>7.2.1</t>
  </si>
  <si>
    <t>Обеспечение мероприятий по переселению граждан из аварийного жилищного фонда (софинансирование строительства МКД).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</si>
  <si>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7.2.2</t>
  </si>
  <si>
    <t>7.2.3</t>
  </si>
  <si>
    <t>7.3</t>
  </si>
  <si>
    <t>7.3.1</t>
  </si>
  <si>
    <t>7.3.1.1</t>
  </si>
  <si>
    <t>7.3.1.2</t>
  </si>
  <si>
    <t>8</t>
  </si>
  <si>
    <t>8.1</t>
  </si>
  <si>
    <t>8.1.1</t>
  </si>
  <si>
    <t>8.1.1.1</t>
  </si>
  <si>
    <t>Иные бюджетные ассигнования. Исполнение судебных актов</t>
  </si>
  <si>
    <t>8.1.2</t>
  </si>
  <si>
    <t>8.1.2.1.</t>
  </si>
  <si>
    <t>8.2</t>
  </si>
  <si>
    <t>8.2.1</t>
  </si>
  <si>
    <t>8.2.1.1</t>
  </si>
  <si>
    <t>8.1.3</t>
  </si>
  <si>
    <t>8.1.3.1</t>
  </si>
  <si>
    <t>8.1.3.2</t>
  </si>
  <si>
    <t>9</t>
  </si>
  <si>
    <t>9.1</t>
  </si>
  <si>
    <t>9.1.1</t>
  </si>
  <si>
    <t>9.1.1.1</t>
  </si>
  <si>
    <t xml:space="preserve">Организация и проведение мероприятий для детей и молодежи. Субсидии бюджетным учреждениям </t>
  </si>
  <si>
    <t>9.1.2</t>
  </si>
  <si>
    <t xml:space="preserve">Организация и проведение мероприятий в сфере культуры, включая праздничные и культурно-массовые мероприятия. Субсидии бюджетным учреждениям </t>
  </si>
  <si>
    <t>9.1.2.1</t>
  </si>
  <si>
    <t>9.1.3</t>
  </si>
  <si>
    <t>9.1.3.1</t>
  </si>
  <si>
    <t xml:space="preserve">Организация и проведение мероприятий в сфере физической культуры и спорта. Субсидии бюджетным учреждениям </t>
  </si>
  <si>
    <t>9.2</t>
  </si>
  <si>
    <t>9.2.1</t>
  </si>
  <si>
    <t xml:space="preserve">Обеспечение деятельности муниципальных учреждений культуры. Субсидии бюджетным учреждениям </t>
  </si>
  <si>
    <t>9.2.1.1</t>
  </si>
  <si>
    <t>9.2.1.2</t>
  </si>
  <si>
    <t xml:space="preserve">Обеспечение деятельности автономных учреждений культуры. Субсидии автономным учреждениям </t>
  </si>
  <si>
    <t>9.2.1.3</t>
  </si>
  <si>
    <t xml:space="preserve">Обеспечение деятельности библиотек. Субсидии бюджетным учреждениям </t>
  </si>
  <si>
    <t>9.2.1.4</t>
  </si>
  <si>
    <t xml:space="preserve">Обеспечение деятельности театров, цирков, концертных и других организаций исполнительских искусств. Субсидии бюджетным учреждениям </t>
  </si>
  <si>
    <t>9.2.1.5</t>
  </si>
  <si>
    <t>9.2.2</t>
  </si>
  <si>
    <t>9.2.2.1</t>
  </si>
  <si>
    <t>Обеспечение деятельности муниципальных учреждений физической культуры и спорта. Субсидии бюджетным учреждениям</t>
  </si>
  <si>
    <t>9.3</t>
  </si>
  <si>
    <t>9.3.1</t>
  </si>
  <si>
    <t>10.1</t>
  </si>
  <si>
    <t>10.1.1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</si>
  <si>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"Жилище". Социальные выплаты гражданам, кроме публичных
нормативных социальных выплат</t>
  </si>
  <si>
    <t>11 1 00 00000</t>
  </si>
  <si>
    <t>11.1</t>
  </si>
  <si>
    <t>11.1.1</t>
  </si>
  <si>
    <t>12.1</t>
  </si>
  <si>
    <t>12.1.1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</si>
  <si>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информации. Закупка товаров, работ и услуг для обеспечения
государственных (муниципальных) нужд</t>
  </si>
  <si>
    <t>12.2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</si>
  <si>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информации. Закупка товаров, работ и услуг для обеспечения
государственных (муниципальных) нужд </t>
  </si>
  <si>
    <t>13.1</t>
  </si>
  <si>
    <t>Основное мероприятие "Процентные платежи по долговым обязательствам". Обслуживание муниципального долга</t>
  </si>
  <si>
    <t>6.2.1.2</t>
  </si>
  <si>
    <t>2.1.1.3</t>
  </si>
  <si>
    <t xml:space="preserve">Предоставление субсидий бюджетным, автономным учреждениям и иным некоммерческим организациям. Субсидии бюджетным учреждениям </t>
  </si>
  <si>
    <t>1.1.1.1.1</t>
  </si>
  <si>
    <t>1.1.1.1.2</t>
  </si>
  <si>
    <t>1.1.1.1.3</t>
  </si>
  <si>
    <t>Приложение № 7</t>
  </si>
  <si>
    <t>Муниципальная программа "Управление муниципальным имуществом городского поселения Сергиев Посад"</t>
  </si>
  <si>
    <t>310</t>
  </si>
  <si>
    <t>2.1.1.</t>
  </si>
  <si>
    <t>02 0 01 00000</t>
  </si>
  <si>
    <t>02 0 01 00120</t>
  </si>
  <si>
    <t xml:space="preserve">Иные бюджетные ассигнования. Уплата налогов, сборов и иных платежей
</t>
  </si>
  <si>
    <t>850</t>
  </si>
  <si>
    <t xml:space="preserve">Основное мероприятие "Устройство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 </t>
  </si>
  <si>
    <t>936</t>
  </si>
  <si>
    <t>1.1.1.1.4</t>
  </si>
  <si>
    <t>Уплата налогов, сборов и иных платежей</t>
  </si>
  <si>
    <t>Расходы на выплаты персоналу казенных учреждений</t>
  </si>
  <si>
    <t>110</t>
  </si>
  <si>
    <t>1.1.2.2</t>
  </si>
  <si>
    <t>1.1.2.3</t>
  </si>
  <si>
    <t>1.1.2.4</t>
  </si>
  <si>
    <t>Межбюджетные трансферты Сергиево-Посадскому муниципальному району в рамках осуществления дорожной деятельности по капитальному ремонту и ремонту автомобильных дорог общего пользования городского поселения</t>
  </si>
  <si>
    <t>4.2.1.2</t>
  </si>
  <si>
    <t xml:space="preserve">Межбюджетные трансферты Сергиево-Посадскому муниципальному району в рамках осуществления дорожной деятельности </t>
  </si>
  <si>
    <t>Основное мероприятие "Ремонт асфальтового покрытия дворовых территорий городского поселения"</t>
  </si>
  <si>
    <t>05 0 01 08664</t>
  </si>
  <si>
    <t>Основное мероприятие "Обеспечение жителей городского поселения Сергиев Посад услугами торговли и бытового обслуживания" Межбюджетные трансферты Сергиево-Посадскому муниципальному району для обеспечения жителей городского поселения услугами торговли и бытового обслуживания</t>
  </si>
  <si>
    <t>05 0 02 07774</t>
  </si>
  <si>
    <t>8.1.1.2</t>
  </si>
  <si>
    <t>Межбюджетные трансферты Сергиево-Посадскому муниципальному району  в рамках организации благоустройства  территории городского поселения (в части средств размещения информации)</t>
  </si>
  <si>
    <t>08 1 01 08774</t>
  </si>
  <si>
    <t>08 1 02 S2630</t>
  </si>
  <si>
    <t>8.1.3.2.1</t>
  </si>
  <si>
    <t>8.1.3.2.2</t>
  </si>
  <si>
    <t>8.1.3.2.3</t>
  </si>
  <si>
    <t>08 1 04 S2660</t>
  </si>
  <si>
    <t>8.1.4</t>
  </si>
  <si>
    <t xml:space="preserve">Основное мероприятие "Комплексная борьба с борщевиком" </t>
  </si>
  <si>
    <t>8.1.5</t>
  </si>
  <si>
    <t>Основное мероприятие "Приобретение техники для нужд благоустройства"</t>
  </si>
  <si>
    <t>08 1 05 S1360</t>
  </si>
  <si>
    <t xml:space="preserve">Субсидии автономным учреждениям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</si>
  <si>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Закупка товаров, работ и услуг для обеспечения государственных (муниципальных) нужд </t>
  </si>
  <si>
    <t>Социальные выплаты гражданам, кроме публичных нормативных социальных выплат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</si>
  <si>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ремонту асфальтового покрытия дворовых территорий городского поселения</t>
  </si>
  <si>
    <t>08 1 06 00000</t>
  </si>
  <si>
    <t>Подпрограмма II "Создание условий для обеспечения комфортного проживания жителей в многоквартирных домах городского поселения"</t>
  </si>
  <si>
    <t>08 2 01 S0950</t>
  </si>
  <si>
    <t>8.1.6</t>
  </si>
  <si>
    <t>8.1.6.1</t>
  </si>
  <si>
    <t xml:space="preserve">Межбюджетные трансферты  Сергиево-Посадскому муниципальному району  в рамках организации осуществления закупок товаров, работ, услуг для нужд городского поселения </t>
  </si>
  <si>
    <t xml:space="preserve">Межбюджетные трансферты Сергиево-Посадскому муниципальному району  для организации ритуальных услуг и содержания мест захоронений в границах населенных пунктов городского поселения </t>
  </si>
  <si>
    <t>3.3.2</t>
  </si>
  <si>
    <t>04 2 01 S0240</t>
  </si>
  <si>
    <t>4.2.1.3</t>
  </si>
  <si>
    <t>04 2 01 60240</t>
  </si>
  <si>
    <t>7.1.2</t>
  </si>
  <si>
    <t>6.2.1.3</t>
  </si>
  <si>
    <t>06 2 01 60330</t>
  </si>
  <si>
    <t>06 2 01 S0330</t>
  </si>
  <si>
    <t>8.1.4.1</t>
  </si>
  <si>
    <t>8.1.4.2</t>
  </si>
  <si>
    <t>08 1 04 00000</t>
  </si>
  <si>
    <t>08 1 04 62660</t>
  </si>
  <si>
    <t xml:space="preserve">Проведение мероприятий по комплексной борьбе с борщевиком за счет средств бюджета Московской области </t>
  </si>
  <si>
    <t>Мероприятия по комплексной борьбе с борщевиком</t>
  </si>
  <si>
    <t>8.1.5.1</t>
  </si>
  <si>
    <t>8.1.5.2</t>
  </si>
  <si>
    <t xml:space="preserve">Приобретение техники для нужд благоустройства за счет средств бюджета Московской области </t>
  </si>
  <si>
    <t xml:space="preserve">Приобретение техники для нужд благоустройства </t>
  </si>
  <si>
    <r>
      <t xml:space="preserve">от </t>
    </r>
    <r>
      <rPr>
        <u/>
        <sz val="10"/>
        <rFont val="Times New Roman Cyr"/>
        <charset val="204"/>
      </rPr>
      <t xml:space="preserve">21.12.2017  </t>
    </r>
    <r>
      <rPr>
        <sz val="10"/>
        <rFont val="Times New Roman Cyr"/>
        <family val="1"/>
        <charset val="204"/>
      </rPr>
      <t>№</t>
    </r>
    <r>
      <rPr>
        <u/>
        <sz val="10"/>
        <rFont val="Times New Roman Cyr"/>
        <charset val="204"/>
      </rPr>
      <t xml:space="preserve"> 4-06/42-ГС</t>
    </r>
  </si>
  <si>
    <t xml:space="preserve">(в редакции  муниципального нормативного </t>
  </si>
  <si>
    <t xml:space="preserve">правового акта, принятого решением </t>
  </si>
  <si>
    <t>от ____________  № __________________)</t>
  </si>
  <si>
    <t xml:space="preserve">Проведение мероприятий по капитальному ремонту, приобретению, монтаж и ввод в эксплуатацию объектов водоснабжения </t>
  </si>
  <si>
    <t>09 2 01 60440</t>
  </si>
  <si>
    <t>09 2 01 S0440</t>
  </si>
  <si>
    <t>9.2.1.6</t>
  </si>
  <si>
    <t>9.2.1.7</t>
  </si>
  <si>
    <t>9.2.1.8</t>
  </si>
  <si>
    <t>9.2.1.9</t>
  </si>
  <si>
    <t>№ п/п</t>
  </si>
  <si>
    <t>Подпрограмма IV "Благоустройство и строительство парков культуры и отдыха"</t>
  </si>
  <si>
    <t>09 4 00 00000</t>
  </si>
  <si>
    <t>Основное мероприятие "Организация и проведение мероприятий по благоустройству парка Скитские пруды"</t>
  </si>
  <si>
    <t>09 4 01 00270</t>
  </si>
  <si>
    <t>07 0 01 09602</t>
  </si>
  <si>
    <t xml:space="preserve">Обеспечение мероприятий по переселению граждан из аварийного жилищного фонда  (софинансирование приобретения жилых помещений).  Бюджетные инвестиции </t>
  </si>
  <si>
    <t xml:space="preserve">Обеспечение мероприятий по переселению граждан из аварийного жилищного фонда  за счет средств бюджета Московской области (софинансирование приобретения жилых помещений). Бюджетные инвестиции </t>
  </si>
  <si>
    <t>07 0 01 09603</t>
  </si>
  <si>
    <t xml:space="preserve">Мероприятия по переселению граждан из аварийного жилищного фонда. Бюджетные инвестиции   </t>
  </si>
  <si>
    <t>7.1.3</t>
  </si>
  <si>
    <t>07 0 02 09602</t>
  </si>
  <si>
    <r>
      <rPr>
        <sz val="11"/>
        <rFont val="Times New Roman"/>
        <family val="1"/>
        <charset val="204"/>
      </rPr>
      <t>Обеспечение мероприятий по переселению граждан из аварийного жилищного фонда за счет средств бюджета Московской области (софинансирование строительства МКД)</t>
    </r>
    <r>
      <rPr>
        <sz val="10"/>
        <rFont val="Times New Roman"/>
        <family val="1"/>
        <charset val="204"/>
      </rPr>
      <t>.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  </r>
  </si>
  <si>
    <r>
      <rPr>
        <sz val="11"/>
        <rFont val="Times New Roman"/>
        <family val="1"/>
        <charset val="204"/>
      </rPr>
      <t xml:space="preserve">Обеспечение мероприятий по переселению граждан из аварийного жилищного фонда  (дополнительные площади при строительстве МКД)". </t>
    </r>
    <r>
      <rPr>
        <sz val="10"/>
        <rFont val="Times New Roman"/>
        <family val="1"/>
        <charset val="204"/>
      </rPr>
  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  </r>
  </si>
  <si>
    <t>08 1 01 04400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</si>
  <si>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</si>
  <si>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области. Закупка товаров, работ и услуг для обеспечения государственных (муниципальных) нужд</t>
  </si>
  <si>
    <t>8.1.1.3</t>
  </si>
  <si>
    <t>8.1.1.3.1</t>
  </si>
  <si>
    <t>8.1.1.3.2</t>
  </si>
  <si>
    <t>8.1.1.3.3</t>
  </si>
  <si>
    <t>8.1.2.2.</t>
  </si>
  <si>
    <t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за счет средств бюджета Московской области. Закупка товаров, работ и услуг для обеспечения государственных (муниципальных) нужд</t>
  </si>
  <si>
    <t>08 1 02 62630</t>
  </si>
  <si>
    <t>08 1 05 00000</t>
  </si>
  <si>
    <t>08 2 01 60950</t>
  </si>
  <si>
    <t>8.2.1.2</t>
  </si>
  <si>
    <t xml:space="preserve">09 1 02 04400 </t>
  </si>
  <si>
    <t>9.1.2.2</t>
  </si>
  <si>
    <t>9.1.2.2.1</t>
  </si>
  <si>
    <t>9.1.2.2.2</t>
  </si>
  <si>
    <t xml:space="preserve">Дополнительные мероприятия по развитию жилищно-коммунального хозяйства и социально-культурной сферы за счет средств бюджета Московской области. Субсидии бюджетным учреждениям </t>
  </si>
  <si>
    <t xml:space="preserve">Дополнительные мероприятия по развитию жилищно-коммунального хозяйства и социально-культурной сферы за счет средств бюджета Московской области. Субсидии автономным учреждениям </t>
  </si>
  <si>
    <t>9.1.3.2</t>
  </si>
  <si>
    <t>9.1.3.3</t>
  </si>
  <si>
    <t xml:space="preserve">09 1 03 04400 </t>
  </si>
  <si>
    <t>Подпрограмма V "Поддержка творческой деятельности и укрепление материально-технической базы муниципальных театров"</t>
  </si>
  <si>
    <t>9.4</t>
  </si>
  <si>
    <t>9.4.1</t>
  </si>
  <si>
    <t>9.4.2</t>
  </si>
  <si>
    <t>09 5 01 L4660</t>
  </si>
  <si>
    <t>09 5 00 00000</t>
  </si>
  <si>
    <t xml:space="preserve">Организация и проведение мероприятий по поддержке творческой деятельности театра. Субсидии бюджетным учреждениям </t>
  </si>
  <si>
    <t>10 0 01 L4970</t>
  </si>
  <si>
    <t>Реализация мероприятий по обеспечению жильем молодых семей за счет средств бюджета Московской области, включая средства федерального бюджета. Социальные выплаты гражданам, кроме публичных
нормативных социальных выплат</t>
  </si>
  <si>
    <t>10.1.2</t>
  </si>
  <si>
    <t>Оценка недвижимости, признание прав и регулирование отношений по муниципальной собственности</t>
  </si>
  <si>
    <t>2.1.1.1</t>
  </si>
  <si>
    <t>8.1.6.2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</si>
  <si>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ремонту асфальтового покрытия дворовых территорий многоквартирных домов городского поселения и проездов к ним за счет средств бюджета Московской области, включая средства федерального бюджета</t>
  </si>
  <si>
    <t>08 1 06 L5550</t>
  </si>
  <si>
    <t>08 1 05 61360</t>
  </si>
  <si>
    <t>1.1.1.1.5</t>
  </si>
  <si>
    <t>6.4.1.2</t>
  </si>
  <si>
    <t>840</t>
  </si>
  <si>
    <t>Основное мероприятие "Организация обеспечения бесперебойной поставки тепловой энергии и поставки горячей воды населению, в том числе в случае неисполнения теплоснабжающими организациями своих обязательств, включая работы по подготовке к зиме, погашению задолженности, приводящей к снижению надежности теплоснабжения, водоснабжения, водоотведения; муниципальные гарантии и др."</t>
  </si>
  <si>
    <t>8.1.6.3</t>
  </si>
  <si>
    <t>08 1 06 08004</t>
  </si>
  <si>
    <t xml:space="preserve">Прочие 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 </t>
  </si>
  <si>
    <t>8.1.2.3.</t>
  </si>
  <si>
    <t>08 1 02 01191</t>
  </si>
  <si>
    <t>08 1 01 S1350</t>
  </si>
  <si>
    <t xml:space="preserve">Мероприятия по комплексному благоустройству территорий муниципальных образований Московской области </t>
  </si>
  <si>
    <t xml:space="preserve">Проведение мероприятий по газификации населенных пунктов. Закупка товаров, работ и услуг для обеспечения государственных (муниципальных) нужд </t>
  </si>
  <si>
    <t>Организация и проведение мероприятий по поддержке творческой деятельности театра. Субсидии бюджетным учреждениям</t>
  </si>
  <si>
    <t>Обеспечение деятельности ликвидационной комиссии  казенного учреждения МКУ "Агентство культурного и социального развития". Социальные выплаты гражданам, кроме публичных нормативных социальных выплат</t>
  </si>
  <si>
    <t xml:space="preserve">Обеспечение деятельности ликвидационной комиссии  казенного учреждения МКУ "Служба городских кладбищ Сергиев Посада" </t>
  </si>
  <si>
    <t xml:space="preserve">Межбюджетные трансферты Сергиево-Посадскому муниципальному району в рамках осуществления дорожной деятельности по ремонту асфальтового покрытия дворовых территорий многоквартирных домов городского поселения и проездов к ним </t>
  </si>
  <si>
    <t>Капитальный ремонт, приобретение, монтаж и ввод в эксплуатацию объектов водоснабжения за счет средств бюджета Московской области</t>
  </si>
  <si>
    <t>6.2.1.4</t>
  </si>
  <si>
    <t>06 2 02 00490</t>
  </si>
  <si>
    <t xml:space="preserve">Обеспечение мероприятий по переселению граждан из аварийного жилищного фонда  (строительство внешних тепловых сетей к строящемуся МКД и др.)".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 </t>
  </si>
  <si>
    <t xml:space="preserve">Подпрограмма I "Комфортная городская среда"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</si>
  <si>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Бюджетные инвестиции.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</si>
  <si>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 </t>
  </si>
  <si>
    <t>6.2.1.1.1</t>
  </si>
  <si>
    <t>6.2.1.1.2</t>
  </si>
  <si>
    <t>08 1 01 61350</t>
  </si>
  <si>
    <t xml:space="preserve"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город". Закупка товаров, работ и услуг для обеспечения государственных (муниципальных) нужд
</t>
  </si>
  <si>
    <t xml:space="preserve">Мероприятия по комплексному благоустройству территорий муниципальных образований Московской области за счет средств бюджета Московской области. Закупка товаров, работ и услуг для обеспечения государственных (муниципальных) нужд
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</si>
  <si>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капитальному ремонту и ремонту автомобильных дорог общего пользования городского поселения, в том  числе замене и установке остановочных павильонов</t>
  </si>
  <si>
    <t>Реализация отдельных мероприятий муниципальной программы за счет средств бюджета Московской области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</si>
  <si>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капитальному ремонту и ремонту автомобильных дорог общего пользования местного значения,  в том числе замене и установке остановочных павильонов за счет средств бюджета Московской области</t>
  </si>
  <si>
    <t>06 2 01 60320</t>
  </si>
  <si>
    <t>06 2 01 S0320</t>
  </si>
  <si>
    <t>Капитальный ремонт, приобретение, монтаж и ввод в эксплуатацию объектов коммунальной инфраструктуры за счет средств бюджета Московской области</t>
  </si>
  <si>
    <t xml:space="preserve">Капитальный ремонт, приобретение, монтаж и ввод в эксплуатацию объектов коммунальной инфраструктуры </t>
  </si>
  <si>
    <t>6.2.1.5</t>
  </si>
  <si>
    <t>6.2.2</t>
  </si>
  <si>
    <t>04 2 01 60250</t>
  </si>
  <si>
    <t>04 2 01 S0250</t>
  </si>
  <si>
    <t>4.2.1.4</t>
  </si>
  <si>
    <t>4.2.1.5</t>
  </si>
  <si>
    <t>6.2.2.1</t>
  </si>
  <si>
    <t>6.2.2.2</t>
  </si>
  <si>
    <t>06 2 02 61430</t>
  </si>
  <si>
    <t>06 2 02 00000</t>
  </si>
  <si>
    <t xml:space="preserve">Обеспечение бесперебойного теплоснабжения населения </t>
  </si>
  <si>
    <t xml:space="preserve">Мероприятия по улучшению жилищных условий семей, имеющих семь и более детей. Социальные выплаты гражданам, кроме публичных нормативных социальных выплат </t>
  </si>
  <si>
    <t>Основное мероприятие  "Приведение в надлежащее состояние подъездов в многоквартирных домах"</t>
  </si>
  <si>
    <t>Проведение мероприятий по ремонту подъездов  в многоквартирных домах. Субсидии юридическим лицам (кроме некоммерческих
организаций), индивидуальным предпринимателям, физическим лицам - производителям товаров, работ, услуг; Иные бюджетные ассигнования;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</si>
  <si>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Ремонт подъездов в многоквартирных домах за счет средств бюджета Московской области. Иные бюджетные ассигнования;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</si>
  <si>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Подпрограмма I "Создание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Сергиев Посад" </t>
  </si>
  <si>
    <t>Основное мероприятие «Создание, развитие и сопровождение цифровых платформ в социально-значимых сферах деятельности»</t>
  </si>
  <si>
    <t>6.1.3</t>
  </si>
  <si>
    <t>6.1.3.1</t>
  </si>
  <si>
    <t>6.1.3.2</t>
  </si>
  <si>
    <t>06 1 03 00000</t>
  </si>
  <si>
    <t>Предоставление доступа к электронным сервисам цифровой инфраструктуры в сфере жилищно-коммунального хозяйства за счет средств бюджета Московской области</t>
  </si>
  <si>
    <t xml:space="preserve">Предоставление доступа к электронным сервисам цифровой инфраструктуры в сфере жилищно-коммунального хозяйства </t>
  </si>
  <si>
    <t>06 1 03 60940</t>
  </si>
  <si>
    <t>6.2.1.1.3</t>
  </si>
  <si>
    <t>5.2</t>
  </si>
  <si>
    <t>5.3.</t>
  </si>
  <si>
    <t>05 0 01 S2190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</si>
  <si>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субсидирования субъектов малого и среднего предпринимательства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</si>
  <si>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создания коворкинг-центра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</si>
  <si>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за счет средств бюджета Московской области</t>
  </si>
  <si>
    <t xml:space="preserve"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</t>
  </si>
  <si>
    <t>11.1.2</t>
  </si>
  <si>
    <t>11 0 01 60190</t>
  </si>
  <si>
    <t xml:space="preserve">Мероприятия по улучшению жилищных условий семей, имеющих семь и более детей за счет средств бюджета Московской области. Социальные выплаты гражданам, кроме публичных нормативных социальных выплат </t>
  </si>
  <si>
    <t>5.2.1</t>
  </si>
  <si>
    <t>05 0 01 0000</t>
  </si>
  <si>
    <t>05 0 01 62190</t>
  </si>
  <si>
    <t>5.2.2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</si>
  <si>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создания коворкинг-центра за счет средств бюджета Московской области</t>
  </si>
  <si>
    <t>06 1 03 S0940</t>
  </si>
  <si>
    <t>Поддержка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Федерации. Закупка товаров, работ и услуг для обеспечения государственных (муниципальных) нужд</t>
  </si>
  <si>
    <t>08 1 01 53110</t>
  </si>
  <si>
    <t>8.1.1.4</t>
  </si>
  <si>
    <t>8.1.1.5</t>
  </si>
  <si>
    <t>8.1.1.5.1</t>
  </si>
  <si>
    <t>8.1.1.5.2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</si>
</sst>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u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/>
    <xf numFmtId="164" fontId="0" fillId="2" borderId="0" xfId="0" applyNumberFormat="1" applyFill="1"/>
    <xf numFmtId="0" fontId="11" fillId="2" borderId="0" xfId="0" applyFont="1" applyFill="1"/>
    <xf numFmtId="0" fontId="2" fillId="2" borderId="0" xfId="0" applyFont="1" applyFill="1"/>
    <xf numFmtId="0" fontId="0" fillId="2" borderId="0" xfId="0" applyFont="1" applyFill="1"/>
    <xf numFmtId="0" fontId="1" fillId="2" borderId="0" xfId="0" applyFont="1" applyFill="1"/>
    <xf numFmtId="0" fontId="8" fillId="2" borderId="0" xfId="0" applyFont="1" applyFill="1"/>
    <xf numFmtId="0" fontId="0" fillId="2" borderId="0" xfId="0" applyFill="1" applyBorder="1"/>
    <xf numFmtId="0" fontId="4" fillId="2" borderId="0" xfId="0" applyFont="1" applyFill="1"/>
    <xf numFmtId="164" fontId="4" fillId="2" borderId="0" xfId="0" applyNumberFormat="1" applyFont="1" applyFill="1"/>
    <xf numFmtId="0" fontId="4" fillId="2" borderId="0" xfId="0" applyFont="1" applyFill="1" applyAlignment="1">
      <alignment horizontal="center"/>
    </xf>
    <xf numFmtId="0" fontId="0" fillId="2" borderId="3" xfId="0" applyFont="1" applyFill="1" applyBorder="1"/>
    <xf numFmtId="0" fontId="8" fillId="2" borderId="6" xfId="0" applyFont="1" applyFill="1" applyBorder="1"/>
    <xf numFmtId="0" fontId="8" fillId="2" borderId="3" xfId="0" applyFont="1" applyFill="1" applyBorder="1"/>
    <xf numFmtId="0" fontId="0" fillId="2" borderId="8" xfId="0" applyFont="1" applyFill="1" applyBorder="1"/>
    <xf numFmtId="0" fontId="8" fillId="2" borderId="9" xfId="0" applyFont="1" applyFill="1" applyBorder="1"/>
    <xf numFmtId="0" fontId="8" fillId="2" borderId="8" xfId="0" applyFont="1" applyFill="1" applyBorder="1"/>
    <xf numFmtId="0" fontId="5" fillId="2" borderId="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7" fillId="2" borderId="6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/>
    <xf numFmtId="164" fontId="9" fillId="2" borderId="1" xfId="0" applyNumberFormat="1" applyFont="1" applyFill="1" applyBorder="1" applyAlignment="1"/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/>
    <xf numFmtId="164" fontId="10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0" fillId="0" borderId="0" xfId="0" applyFill="1"/>
    <xf numFmtId="0" fontId="4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/>
    <xf numFmtId="164" fontId="10" fillId="0" borderId="1" xfId="0" applyNumberFormat="1" applyFont="1" applyFill="1" applyBorder="1" applyAlignment="1">
      <alignment wrapText="1"/>
    </xf>
    <xf numFmtId="164" fontId="10" fillId="0" borderId="1" xfId="0" applyNumberFormat="1" applyFont="1" applyFill="1" applyBorder="1"/>
    <xf numFmtId="164" fontId="10" fillId="0" borderId="1" xfId="0" applyNumberFormat="1" applyFont="1" applyFill="1" applyBorder="1" applyAlignment="1"/>
    <xf numFmtId="164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/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/>
    <xf numFmtId="0" fontId="4" fillId="0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/>
    <xf numFmtId="0" fontId="5" fillId="2" borderId="4" xfId="0" applyFont="1" applyFill="1" applyBorder="1" applyAlignment="1"/>
    <xf numFmtId="0" fontId="5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/>
    <xf numFmtId="0" fontId="14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/>
    <xf numFmtId="0" fontId="3" fillId="2" borderId="0" xfId="0" applyFont="1" applyFill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4"/>
  <sheetViews>
    <sheetView tabSelected="1" view="pageBreakPreview" topLeftCell="A198" zoomScaleSheetLayoutView="100" workbookViewId="0">
      <selection activeCell="H203" sqref="H203"/>
    </sheetView>
  </sheetViews>
  <sheetFormatPr defaultColWidth="8.88671875" defaultRowHeight="13.2" x14ac:dyDescent="0.25"/>
  <cols>
    <col min="1" max="1" width="9.5546875" style="1" customWidth="1"/>
    <col min="2" max="2" width="43.5546875" style="1" customWidth="1"/>
    <col min="3" max="3" width="5.33203125" style="1" customWidth="1"/>
    <col min="4" max="4" width="6.44140625" style="1" customWidth="1"/>
    <col min="5" max="5" width="14.109375" style="1" customWidth="1"/>
    <col min="6" max="6" width="13.5546875" style="1" customWidth="1"/>
    <col min="7" max="7" width="15.33203125" style="2" customWidth="1"/>
    <col min="8" max="8" width="13.109375" style="1" customWidth="1"/>
    <col min="9" max="9" width="13.109375" style="53" customWidth="1"/>
    <col min="10" max="10" width="14.6640625" style="1" customWidth="1"/>
    <col min="11" max="11" width="12" style="53" customWidth="1"/>
    <col min="12" max="12" width="15" style="1" customWidth="1"/>
    <col min="13" max="16384" width="8.88671875" style="1"/>
  </cols>
  <sheetData>
    <row r="1" spans="1:12" x14ac:dyDescent="0.25">
      <c r="J1" s="3"/>
      <c r="K1" s="63"/>
    </row>
    <row r="2" spans="1:12" x14ac:dyDescent="0.25">
      <c r="E2" s="4"/>
      <c r="F2" s="5"/>
      <c r="G2" s="5"/>
      <c r="J2" s="4" t="s">
        <v>324</v>
      </c>
      <c r="K2" s="64"/>
    </row>
    <row r="3" spans="1:12" x14ac:dyDescent="0.25">
      <c r="E3" s="4"/>
      <c r="F3" s="5"/>
      <c r="G3" s="5"/>
      <c r="J3" s="4" t="s">
        <v>0</v>
      </c>
      <c r="K3" s="64"/>
    </row>
    <row r="4" spans="1:12" x14ac:dyDescent="0.25">
      <c r="E4" s="4"/>
      <c r="F4" s="5"/>
      <c r="G4" s="5"/>
      <c r="J4" s="4" t="s">
        <v>1</v>
      </c>
      <c r="K4" s="64"/>
    </row>
    <row r="5" spans="1:12" x14ac:dyDescent="0.25">
      <c r="E5" s="4"/>
      <c r="F5" s="5"/>
      <c r="G5" s="5"/>
      <c r="J5" s="4" t="s">
        <v>2</v>
      </c>
      <c r="K5" s="64"/>
    </row>
    <row r="6" spans="1:12" x14ac:dyDescent="0.25">
      <c r="E6" s="4"/>
      <c r="F6" s="5"/>
      <c r="G6" s="5"/>
      <c r="J6" s="4" t="s">
        <v>3</v>
      </c>
      <c r="K6" s="64"/>
    </row>
    <row r="7" spans="1:12" x14ac:dyDescent="0.25">
      <c r="B7" s="4"/>
      <c r="C7" s="4"/>
      <c r="D7" s="4"/>
      <c r="E7" s="4"/>
      <c r="F7" s="6"/>
      <c r="G7" s="6"/>
      <c r="H7" s="2"/>
      <c r="J7" s="4" t="s">
        <v>390</v>
      </c>
      <c r="K7" s="65"/>
      <c r="L7" s="6"/>
    </row>
    <row r="8" spans="1:12" x14ac:dyDescent="0.25">
      <c r="A8" s="6"/>
      <c r="B8" s="6"/>
      <c r="D8" s="4"/>
      <c r="E8" s="6"/>
      <c r="F8" s="6"/>
      <c r="G8" s="1"/>
      <c r="J8" s="5"/>
      <c r="K8" s="65"/>
      <c r="L8" s="6"/>
    </row>
    <row r="9" spans="1:12" x14ac:dyDescent="0.25">
      <c r="A9" s="6"/>
      <c r="B9" s="6"/>
      <c r="D9" s="4"/>
      <c r="E9" s="6"/>
      <c r="F9" s="6"/>
      <c r="G9" s="1"/>
      <c r="J9" s="7" t="s">
        <v>391</v>
      </c>
      <c r="K9" s="65"/>
      <c r="L9" s="6"/>
    </row>
    <row r="10" spans="1:12" x14ac:dyDescent="0.25">
      <c r="A10" s="6"/>
      <c r="B10" s="6"/>
      <c r="D10" s="4"/>
      <c r="E10" s="6"/>
      <c r="F10" s="6"/>
      <c r="G10" s="1"/>
      <c r="J10" s="7" t="s">
        <v>392</v>
      </c>
      <c r="K10" s="65"/>
      <c r="L10" s="6"/>
    </row>
    <row r="11" spans="1:12" x14ac:dyDescent="0.25">
      <c r="A11" s="6"/>
      <c r="B11" s="6"/>
      <c r="D11" s="4"/>
      <c r="E11" s="6"/>
      <c r="F11" s="6"/>
      <c r="G11" s="1"/>
      <c r="J11" s="7" t="s">
        <v>2</v>
      </c>
      <c r="K11" s="65"/>
      <c r="L11" s="6"/>
    </row>
    <row r="12" spans="1:12" x14ac:dyDescent="0.25">
      <c r="A12" s="6"/>
      <c r="B12" s="6"/>
      <c r="D12" s="4"/>
      <c r="E12" s="6"/>
      <c r="F12" s="6"/>
      <c r="G12" s="1"/>
      <c r="J12" s="7" t="s">
        <v>3</v>
      </c>
      <c r="K12" s="65"/>
      <c r="L12" s="6"/>
    </row>
    <row r="13" spans="1:12" x14ac:dyDescent="0.25">
      <c r="A13" s="6"/>
      <c r="B13" s="6"/>
      <c r="D13" s="4"/>
      <c r="E13" s="6"/>
      <c r="F13" s="6"/>
      <c r="G13" s="1"/>
      <c r="H13" s="8"/>
      <c r="J13" s="7" t="s">
        <v>393</v>
      </c>
      <c r="K13" s="65"/>
      <c r="L13" s="6"/>
    </row>
    <row r="14" spans="1:12" x14ac:dyDescent="0.25">
      <c r="A14" s="6"/>
      <c r="B14" s="6"/>
      <c r="D14" s="5"/>
      <c r="E14" s="6"/>
      <c r="F14" s="6"/>
      <c r="G14" s="1"/>
      <c r="H14" s="8"/>
    </row>
    <row r="15" spans="1:12" ht="56.4" customHeight="1" x14ac:dyDescent="0.3">
      <c r="B15" s="77" t="s">
        <v>200</v>
      </c>
      <c r="C15" s="77"/>
      <c r="D15" s="77"/>
      <c r="E15" s="77"/>
      <c r="F15" s="77"/>
      <c r="G15" s="77"/>
      <c r="H15" s="77"/>
      <c r="I15" s="77"/>
      <c r="J15" s="3"/>
      <c r="K15" s="63"/>
      <c r="L15" s="9"/>
    </row>
    <row r="16" spans="1:12" ht="15.6" x14ac:dyDescent="0.3">
      <c r="B16" s="9"/>
      <c r="C16" s="9"/>
      <c r="D16" s="9"/>
      <c r="E16" s="9"/>
      <c r="F16" s="9"/>
      <c r="G16" s="9"/>
      <c r="H16" s="10"/>
      <c r="I16" s="54"/>
      <c r="J16" s="9"/>
      <c r="K16" s="54"/>
      <c r="L16" s="11" t="s">
        <v>199</v>
      </c>
    </row>
    <row r="17" spans="1:12" ht="15.6" customHeight="1" x14ac:dyDescent="0.25">
      <c r="A17" s="12"/>
      <c r="B17" s="13"/>
      <c r="C17" s="14"/>
      <c r="D17" s="14"/>
      <c r="E17" s="14"/>
      <c r="F17" s="14"/>
      <c r="G17" s="78" t="s">
        <v>195</v>
      </c>
      <c r="H17" s="14"/>
      <c r="I17" s="67" t="s">
        <v>189</v>
      </c>
      <c r="J17" s="68"/>
      <c r="K17" s="69"/>
      <c r="L17" s="70"/>
    </row>
    <row r="18" spans="1:12" ht="44.4" customHeight="1" x14ac:dyDescent="0.25">
      <c r="A18" s="15"/>
      <c r="B18" s="16"/>
      <c r="C18" s="17"/>
      <c r="D18" s="17"/>
      <c r="E18" s="17"/>
      <c r="F18" s="17"/>
      <c r="G18" s="79"/>
      <c r="H18" s="17"/>
      <c r="I18" s="71" t="s">
        <v>190</v>
      </c>
      <c r="J18" s="72"/>
      <c r="K18" s="73" t="s">
        <v>191</v>
      </c>
      <c r="L18" s="75" t="s">
        <v>192</v>
      </c>
    </row>
    <row r="19" spans="1:12" ht="75.599999999999994" customHeight="1" x14ac:dyDescent="0.25">
      <c r="A19" s="18" t="s">
        <v>401</v>
      </c>
      <c r="B19" s="19" t="s">
        <v>193</v>
      </c>
      <c r="C19" s="20" t="s">
        <v>4</v>
      </c>
      <c r="D19" s="20" t="s">
        <v>194</v>
      </c>
      <c r="E19" s="20" t="s">
        <v>5</v>
      </c>
      <c r="F19" s="20" t="s">
        <v>6</v>
      </c>
      <c r="G19" s="80"/>
      <c r="H19" s="20" t="s">
        <v>196</v>
      </c>
      <c r="I19" s="55" t="s">
        <v>197</v>
      </c>
      <c r="J19" s="21" t="s">
        <v>198</v>
      </c>
      <c r="K19" s="74"/>
      <c r="L19" s="76"/>
    </row>
    <row r="20" spans="1:12" ht="15.6" x14ac:dyDescent="0.3">
      <c r="A20" s="22">
        <v>1</v>
      </c>
      <c r="B20" s="23">
        <v>2</v>
      </c>
      <c r="C20" s="24">
        <v>3</v>
      </c>
      <c r="D20" s="24">
        <v>4</v>
      </c>
      <c r="E20" s="24">
        <v>5</v>
      </c>
      <c r="F20" s="24">
        <v>6</v>
      </c>
      <c r="G20" s="24">
        <v>7</v>
      </c>
      <c r="H20" s="25">
        <v>8</v>
      </c>
      <c r="I20" s="56">
        <v>9</v>
      </c>
      <c r="J20" s="26">
        <v>10</v>
      </c>
      <c r="K20" s="66">
        <v>11</v>
      </c>
      <c r="L20" s="26">
        <v>12</v>
      </c>
    </row>
    <row r="21" spans="1:12" ht="45.6" customHeight="1" x14ac:dyDescent="0.25">
      <c r="A21" s="27" t="s">
        <v>202</v>
      </c>
      <c r="B21" s="28" t="s">
        <v>71</v>
      </c>
      <c r="C21" s="29" t="s">
        <v>133</v>
      </c>
      <c r="D21" s="29" t="s">
        <v>133</v>
      </c>
      <c r="E21" s="29" t="s">
        <v>77</v>
      </c>
      <c r="F21" s="29" t="s">
        <v>9</v>
      </c>
      <c r="G21" s="27" t="s">
        <v>333</v>
      </c>
      <c r="H21" s="30">
        <f>I21+K21+L21</f>
        <v>17475.900000000001</v>
      </c>
      <c r="I21" s="57">
        <f>I22</f>
        <v>17475.900000000001</v>
      </c>
      <c r="J21" s="31">
        <f>J22+J30+J35+J37</f>
        <v>0</v>
      </c>
      <c r="K21" s="57">
        <f>K22+K30+K35+K37</f>
        <v>0</v>
      </c>
      <c r="L21" s="31">
        <f>L22+L30+L35+L37</f>
        <v>0</v>
      </c>
    </row>
    <row r="22" spans="1:12" ht="18.600000000000001" customHeight="1" x14ac:dyDescent="0.25">
      <c r="A22" s="32" t="s">
        <v>201</v>
      </c>
      <c r="B22" s="33" t="s">
        <v>54</v>
      </c>
      <c r="C22" s="34" t="s">
        <v>18</v>
      </c>
      <c r="D22" s="34" t="s">
        <v>37</v>
      </c>
      <c r="E22" s="32" t="s">
        <v>78</v>
      </c>
      <c r="F22" s="34" t="s">
        <v>9</v>
      </c>
      <c r="G22" s="32" t="s">
        <v>333</v>
      </c>
      <c r="H22" s="35">
        <f t="shared" ref="H22:H103" si="0">I22+K22+L22</f>
        <v>17475.900000000001</v>
      </c>
      <c r="I22" s="58">
        <f>I23+I30+I35+I37</f>
        <v>17475.900000000001</v>
      </c>
      <c r="J22" s="36">
        <f>J23</f>
        <v>0</v>
      </c>
      <c r="K22" s="58">
        <f t="shared" ref="K22:L23" si="1">K23</f>
        <v>0</v>
      </c>
      <c r="L22" s="36">
        <f t="shared" si="1"/>
        <v>0</v>
      </c>
    </row>
    <row r="23" spans="1:12" ht="41.4" x14ac:dyDescent="0.25">
      <c r="A23" s="32" t="s">
        <v>204</v>
      </c>
      <c r="B23" s="33" t="s">
        <v>175</v>
      </c>
      <c r="C23" s="34" t="s">
        <v>18</v>
      </c>
      <c r="D23" s="34" t="s">
        <v>37</v>
      </c>
      <c r="E23" s="32" t="s">
        <v>79</v>
      </c>
      <c r="F23" s="34" t="s">
        <v>9</v>
      </c>
      <c r="G23" s="32" t="s">
        <v>333</v>
      </c>
      <c r="H23" s="35">
        <f t="shared" si="0"/>
        <v>9576.6</v>
      </c>
      <c r="I23" s="58">
        <f>I24</f>
        <v>9576.6</v>
      </c>
      <c r="J23" s="36">
        <f>J24</f>
        <v>0</v>
      </c>
      <c r="K23" s="58">
        <f t="shared" si="1"/>
        <v>0</v>
      </c>
      <c r="L23" s="36">
        <f t="shared" si="1"/>
        <v>0</v>
      </c>
    </row>
    <row r="24" spans="1:12" ht="33" customHeight="1" x14ac:dyDescent="0.25">
      <c r="A24" s="32" t="s">
        <v>205</v>
      </c>
      <c r="B24" s="37" t="s">
        <v>176</v>
      </c>
      <c r="C24" s="34" t="s">
        <v>18</v>
      </c>
      <c r="D24" s="34" t="s">
        <v>37</v>
      </c>
      <c r="E24" s="32" t="s">
        <v>80</v>
      </c>
      <c r="F24" s="34" t="s">
        <v>9</v>
      </c>
      <c r="G24" s="32" t="s">
        <v>333</v>
      </c>
      <c r="H24" s="35">
        <f t="shared" si="0"/>
        <v>9576.6</v>
      </c>
      <c r="I24" s="58">
        <f>I25+I26+I27+I29+I28</f>
        <v>9576.6</v>
      </c>
      <c r="J24" s="36">
        <f>J25+J26+J27</f>
        <v>0</v>
      </c>
      <c r="K24" s="58">
        <f>K25+K26+K27</f>
        <v>0</v>
      </c>
      <c r="L24" s="36">
        <f>L25+L26+L27</f>
        <v>0</v>
      </c>
    </row>
    <row r="25" spans="1:12" ht="85.2" customHeight="1" x14ac:dyDescent="0.25">
      <c r="A25" s="32" t="s">
        <v>321</v>
      </c>
      <c r="B25" s="33" t="s">
        <v>22</v>
      </c>
      <c r="C25" s="34" t="s">
        <v>18</v>
      </c>
      <c r="D25" s="32" t="s">
        <v>37</v>
      </c>
      <c r="E25" s="32" t="s">
        <v>80</v>
      </c>
      <c r="F25" s="34" t="s">
        <v>55</v>
      </c>
      <c r="G25" s="32" t="s">
        <v>333</v>
      </c>
      <c r="H25" s="35">
        <f t="shared" si="0"/>
        <v>4038.1000000000013</v>
      </c>
      <c r="I25" s="59">
        <f>12899.2-235-3205-743-503.8-60-2950-1164.3</f>
        <v>4038.1000000000013</v>
      </c>
      <c r="J25" s="35">
        <v>0</v>
      </c>
      <c r="K25" s="59">
        <v>0</v>
      </c>
      <c r="L25" s="35">
        <v>0</v>
      </c>
    </row>
    <row r="26" spans="1:12" ht="41.4" x14ac:dyDescent="0.25">
      <c r="A26" s="32" t="s">
        <v>322</v>
      </c>
      <c r="B26" s="38" t="s">
        <v>81</v>
      </c>
      <c r="C26" s="34" t="s">
        <v>18</v>
      </c>
      <c r="D26" s="32" t="s">
        <v>37</v>
      </c>
      <c r="E26" s="32" t="s">
        <v>80</v>
      </c>
      <c r="F26" s="34" t="s">
        <v>11</v>
      </c>
      <c r="G26" s="32" t="s">
        <v>333</v>
      </c>
      <c r="H26" s="35">
        <f t="shared" si="0"/>
        <v>2452.6999999999998</v>
      </c>
      <c r="I26" s="59">
        <f>500+655+100+447.7+750</f>
        <v>2452.6999999999998</v>
      </c>
      <c r="J26" s="35">
        <v>0</v>
      </c>
      <c r="K26" s="59">
        <v>0</v>
      </c>
      <c r="L26" s="35">
        <v>0</v>
      </c>
    </row>
    <row r="27" spans="1:12" ht="27.6" x14ac:dyDescent="0.25">
      <c r="A27" s="32" t="s">
        <v>323</v>
      </c>
      <c r="B27" s="38" t="s">
        <v>155</v>
      </c>
      <c r="C27" s="34" t="s">
        <v>18</v>
      </c>
      <c r="D27" s="32" t="s">
        <v>37</v>
      </c>
      <c r="E27" s="32" t="s">
        <v>80</v>
      </c>
      <c r="F27" s="34" t="s">
        <v>52</v>
      </c>
      <c r="G27" s="32" t="s">
        <v>333</v>
      </c>
      <c r="H27" s="35">
        <f t="shared" si="0"/>
        <v>2851.7</v>
      </c>
      <c r="I27" s="59">
        <f>2191+200+610-149.3</f>
        <v>2851.7</v>
      </c>
      <c r="J27" s="35">
        <v>0</v>
      </c>
      <c r="K27" s="59">
        <v>0</v>
      </c>
      <c r="L27" s="35">
        <v>0</v>
      </c>
    </row>
    <row r="28" spans="1:12" ht="27.6" x14ac:dyDescent="0.25">
      <c r="A28" s="32" t="s">
        <v>334</v>
      </c>
      <c r="B28" s="38" t="s">
        <v>269</v>
      </c>
      <c r="C28" s="34" t="s">
        <v>18</v>
      </c>
      <c r="D28" s="32" t="s">
        <v>37</v>
      </c>
      <c r="E28" s="32" t="s">
        <v>80</v>
      </c>
      <c r="F28" s="34" t="s">
        <v>64</v>
      </c>
      <c r="G28" s="32" t="s">
        <v>333</v>
      </c>
      <c r="H28" s="35">
        <f t="shared" ref="H28" si="2">I28+K28+L28</f>
        <v>56.100000000000023</v>
      </c>
      <c r="I28" s="59">
        <f>503.8-447.7</f>
        <v>56.100000000000023</v>
      </c>
      <c r="J28" s="35">
        <v>0</v>
      </c>
      <c r="K28" s="59">
        <v>0</v>
      </c>
      <c r="L28" s="35">
        <v>0</v>
      </c>
    </row>
    <row r="29" spans="1:12" ht="13.8" x14ac:dyDescent="0.25">
      <c r="A29" s="32" t="s">
        <v>453</v>
      </c>
      <c r="B29" s="38" t="s">
        <v>335</v>
      </c>
      <c r="C29" s="34" t="s">
        <v>18</v>
      </c>
      <c r="D29" s="32" t="s">
        <v>37</v>
      </c>
      <c r="E29" s="32" t="s">
        <v>80</v>
      </c>
      <c r="F29" s="34" t="s">
        <v>331</v>
      </c>
      <c r="G29" s="32" t="s">
        <v>333</v>
      </c>
      <c r="H29" s="35">
        <f t="shared" si="0"/>
        <v>178</v>
      </c>
      <c r="I29" s="59">
        <f>35+50+33+60</f>
        <v>178</v>
      </c>
      <c r="J29" s="35">
        <v>0</v>
      </c>
      <c r="K29" s="59">
        <v>0</v>
      </c>
      <c r="L29" s="35">
        <v>0</v>
      </c>
    </row>
    <row r="30" spans="1:12" ht="41.4" x14ac:dyDescent="0.25">
      <c r="A30" s="32" t="s">
        <v>203</v>
      </c>
      <c r="B30" s="33" t="s">
        <v>82</v>
      </c>
      <c r="C30" s="34" t="s">
        <v>18</v>
      </c>
      <c r="D30" s="32" t="s">
        <v>44</v>
      </c>
      <c r="E30" s="32" t="s">
        <v>83</v>
      </c>
      <c r="F30" s="34" t="s">
        <v>9</v>
      </c>
      <c r="G30" s="32" t="s">
        <v>333</v>
      </c>
      <c r="H30" s="35">
        <f t="shared" si="0"/>
        <v>2916.5</v>
      </c>
      <c r="I30" s="59">
        <f>SUM(I31:I34)</f>
        <v>2916.5</v>
      </c>
      <c r="J30" s="35">
        <f t="shared" ref="J30:L30" si="3">SUM(J31:J34)</f>
        <v>0</v>
      </c>
      <c r="K30" s="59">
        <f t="shared" si="3"/>
        <v>0</v>
      </c>
      <c r="L30" s="35">
        <f t="shared" si="3"/>
        <v>0</v>
      </c>
    </row>
    <row r="31" spans="1:12" ht="27.6" x14ac:dyDescent="0.25">
      <c r="A31" s="32" t="s">
        <v>206</v>
      </c>
      <c r="B31" s="33" t="s">
        <v>336</v>
      </c>
      <c r="C31" s="34" t="s">
        <v>18</v>
      </c>
      <c r="D31" s="32" t="s">
        <v>44</v>
      </c>
      <c r="E31" s="32" t="s">
        <v>84</v>
      </c>
      <c r="F31" s="34" t="s">
        <v>337</v>
      </c>
      <c r="G31" s="32" t="s">
        <v>333</v>
      </c>
      <c r="H31" s="35">
        <f t="shared" si="0"/>
        <v>1283.5</v>
      </c>
      <c r="I31" s="59">
        <f>1383.5-100</f>
        <v>1283.5</v>
      </c>
      <c r="J31" s="35">
        <v>0</v>
      </c>
      <c r="K31" s="59">
        <v>0</v>
      </c>
      <c r="L31" s="35">
        <v>0</v>
      </c>
    </row>
    <row r="32" spans="1:12" ht="41.4" x14ac:dyDescent="0.25">
      <c r="A32" s="32" t="s">
        <v>338</v>
      </c>
      <c r="B32" s="38" t="s">
        <v>81</v>
      </c>
      <c r="C32" s="34" t="s">
        <v>18</v>
      </c>
      <c r="D32" s="32" t="s">
        <v>44</v>
      </c>
      <c r="E32" s="32" t="s">
        <v>84</v>
      </c>
      <c r="F32" s="34" t="s">
        <v>11</v>
      </c>
      <c r="G32" s="32" t="s">
        <v>333</v>
      </c>
      <c r="H32" s="35">
        <f t="shared" si="0"/>
        <v>71</v>
      </c>
      <c r="I32" s="59">
        <v>71</v>
      </c>
      <c r="J32" s="35">
        <v>0</v>
      </c>
      <c r="K32" s="59">
        <v>0</v>
      </c>
      <c r="L32" s="35">
        <v>0</v>
      </c>
    </row>
    <row r="33" spans="1:12" ht="27.6" x14ac:dyDescent="0.25">
      <c r="A33" s="32" t="s">
        <v>339</v>
      </c>
      <c r="B33" s="38" t="s">
        <v>155</v>
      </c>
      <c r="C33" s="34" t="s">
        <v>18</v>
      </c>
      <c r="D33" s="32" t="s">
        <v>44</v>
      </c>
      <c r="E33" s="32" t="s">
        <v>84</v>
      </c>
      <c r="F33" s="34" t="s">
        <v>52</v>
      </c>
      <c r="G33" s="32" t="s">
        <v>333</v>
      </c>
      <c r="H33" s="35">
        <f t="shared" si="0"/>
        <v>1561</v>
      </c>
      <c r="I33" s="59">
        <f>1160+401</f>
        <v>1561</v>
      </c>
      <c r="J33" s="35">
        <v>0</v>
      </c>
      <c r="K33" s="59">
        <v>0</v>
      </c>
      <c r="L33" s="35">
        <v>0</v>
      </c>
    </row>
    <row r="34" spans="1:12" ht="27.6" customHeight="1" x14ac:dyDescent="0.25">
      <c r="A34" s="32" t="s">
        <v>340</v>
      </c>
      <c r="B34" s="38" t="s">
        <v>335</v>
      </c>
      <c r="C34" s="34" t="s">
        <v>18</v>
      </c>
      <c r="D34" s="32" t="s">
        <v>44</v>
      </c>
      <c r="E34" s="32" t="s">
        <v>84</v>
      </c>
      <c r="F34" s="34" t="s">
        <v>331</v>
      </c>
      <c r="G34" s="32" t="s">
        <v>333</v>
      </c>
      <c r="H34" s="35">
        <f t="shared" si="0"/>
        <v>1</v>
      </c>
      <c r="I34" s="59">
        <f>101-100</f>
        <v>1</v>
      </c>
      <c r="J34" s="35">
        <v>0</v>
      </c>
      <c r="K34" s="59">
        <v>0</v>
      </c>
      <c r="L34" s="35">
        <v>0</v>
      </c>
    </row>
    <row r="35" spans="1:12" ht="27.6" x14ac:dyDescent="0.25">
      <c r="A35" s="32" t="s">
        <v>207</v>
      </c>
      <c r="B35" s="33" t="s">
        <v>56</v>
      </c>
      <c r="C35" s="34" t="s">
        <v>50</v>
      </c>
      <c r="D35" s="34" t="s">
        <v>18</v>
      </c>
      <c r="E35" s="34" t="s">
        <v>87</v>
      </c>
      <c r="F35" s="34" t="s">
        <v>9</v>
      </c>
      <c r="G35" s="32" t="s">
        <v>333</v>
      </c>
      <c r="H35" s="35">
        <f t="shared" si="0"/>
        <v>2570.6</v>
      </c>
      <c r="I35" s="58">
        <f t="shared" ref="I35:L35" si="4">I36</f>
        <v>2570.6</v>
      </c>
      <c r="J35" s="36">
        <f t="shared" si="4"/>
        <v>0</v>
      </c>
      <c r="K35" s="58">
        <f t="shared" si="4"/>
        <v>0</v>
      </c>
      <c r="L35" s="36">
        <f t="shared" si="4"/>
        <v>0</v>
      </c>
    </row>
    <row r="36" spans="1:12" ht="13.8" x14ac:dyDescent="0.25">
      <c r="A36" s="32" t="s">
        <v>208</v>
      </c>
      <c r="B36" s="37" t="s">
        <v>57</v>
      </c>
      <c r="C36" s="34" t="s">
        <v>50</v>
      </c>
      <c r="D36" s="34" t="s">
        <v>18</v>
      </c>
      <c r="E36" s="34" t="s">
        <v>86</v>
      </c>
      <c r="F36" s="34" t="s">
        <v>326</v>
      </c>
      <c r="G36" s="32" t="s">
        <v>333</v>
      </c>
      <c r="H36" s="35">
        <f t="shared" si="0"/>
        <v>2570.6</v>
      </c>
      <c r="I36" s="58">
        <f>2390.2+180.4</f>
        <v>2570.6</v>
      </c>
      <c r="J36" s="36">
        <v>0</v>
      </c>
      <c r="K36" s="58">
        <v>0</v>
      </c>
      <c r="L36" s="36">
        <v>0</v>
      </c>
    </row>
    <row r="37" spans="1:12" ht="27.6" x14ac:dyDescent="0.25">
      <c r="A37" s="32" t="s">
        <v>209</v>
      </c>
      <c r="B37" s="37" t="s">
        <v>58</v>
      </c>
      <c r="C37" s="34" t="s">
        <v>18</v>
      </c>
      <c r="D37" s="34" t="s">
        <v>44</v>
      </c>
      <c r="E37" s="34" t="s">
        <v>174</v>
      </c>
      <c r="F37" s="34" t="s">
        <v>9</v>
      </c>
      <c r="G37" s="32" t="s">
        <v>333</v>
      </c>
      <c r="H37" s="35">
        <f t="shared" si="0"/>
        <v>2412.1999999999998</v>
      </c>
      <c r="I37" s="58">
        <f>I38</f>
        <v>2412.1999999999998</v>
      </c>
      <c r="J37" s="36">
        <f>J38</f>
        <v>0</v>
      </c>
      <c r="K37" s="58">
        <f t="shared" ref="K37:L37" si="5">K38</f>
        <v>0</v>
      </c>
      <c r="L37" s="36">
        <f t="shared" si="5"/>
        <v>0</v>
      </c>
    </row>
    <row r="38" spans="1:12" ht="55.2" x14ac:dyDescent="0.25">
      <c r="A38" s="32" t="s">
        <v>210</v>
      </c>
      <c r="B38" s="38" t="s">
        <v>370</v>
      </c>
      <c r="C38" s="34" t="s">
        <v>18</v>
      </c>
      <c r="D38" s="32" t="s">
        <v>44</v>
      </c>
      <c r="E38" s="32" t="s">
        <v>85</v>
      </c>
      <c r="F38" s="34" t="s">
        <v>41</v>
      </c>
      <c r="G38" s="32" t="s">
        <v>333</v>
      </c>
      <c r="H38" s="35">
        <f t="shared" si="0"/>
        <v>2412.1999999999998</v>
      </c>
      <c r="I38" s="60">
        <v>2412.1999999999998</v>
      </c>
      <c r="J38" s="39">
        <v>0</v>
      </c>
      <c r="K38" s="60">
        <v>0</v>
      </c>
      <c r="L38" s="39">
        <v>0</v>
      </c>
    </row>
    <row r="39" spans="1:12" ht="41.4" x14ac:dyDescent="0.25">
      <c r="A39" s="27" t="s">
        <v>211</v>
      </c>
      <c r="B39" s="40" t="s">
        <v>325</v>
      </c>
      <c r="C39" s="29" t="s">
        <v>133</v>
      </c>
      <c r="D39" s="29" t="s">
        <v>133</v>
      </c>
      <c r="E39" s="29" t="s">
        <v>8</v>
      </c>
      <c r="F39" s="29" t="s">
        <v>9</v>
      </c>
      <c r="G39" s="27" t="s">
        <v>333</v>
      </c>
      <c r="H39" s="30">
        <f t="shared" si="0"/>
        <v>9507.2000000000007</v>
      </c>
      <c r="I39" s="61">
        <f>I40</f>
        <v>9507.2000000000007</v>
      </c>
      <c r="J39" s="41">
        <f t="shared" ref="J39:L39" si="6">J40</f>
        <v>0</v>
      </c>
      <c r="K39" s="61">
        <f t="shared" si="6"/>
        <v>0</v>
      </c>
      <c r="L39" s="41">
        <f t="shared" si="6"/>
        <v>0</v>
      </c>
    </row>
    <row r="40" spans="1:12" ht="41.4" customHeight="1" x14ac:dyDescent="0.25">
      <c r="A40" s="32" t="s">
        <v>212</v>
      </c>
      <c r="B40" s="42" t="s">
        <v>45</v>
      </c>
      <c r="C40" s="34" t="s">
        <v>18</v>
      </c>
      <c r="D40" s="34" t="s">
        <v>44</v>
      </c>
      <c r="E40" s="34" t="s">
        <v>328</v>
      </c>
      <c r="F40" s="34" t="s">
        <v>9</v>
      </c>
      <c r="G40" s="32" t="s">
        <v>333</v>
      </c>
      <c r="H40" s="35">
        <f t="shared" si="0"/>
        <v>9507.2000000000007</v>
      </c>
      <c r="I40" s="58">
        <f t="shared" ref="I40:J40" si="7">I41</f>
        <v>9507.2000000000007</v>
      </c>
      <c r="J40" s="36">
        <f t="shared" si="7"/>
        <v>0</v>
      </c>
      <c r="K40" s="58">
        <f t="shared" ref="K40:L40" si="8">K41</f>
        <v>0</v>
      </c>
      <c r="L40" s="36">
        <f t="shared" si="8"/>
        <v>0</v>
      </c>
    </row>
    <row r="41" spans="1:12" ht="41.4" x14ac:dyDescent="0.25">
      <c r="A41" s="32" t="s">
        <v>327</v>
      </c>
      <c r="B41" s="42" t="s">
        <v>447</v>
      </c>
      <c r="C41" s="34" t="s">
        <v>18</v>
      </c>
      <c r="D41" s="34" t="s">
        <v>44</v>
      </c>
      <c r="E41" s="34" t="s">
        <v>329</v>
      </c>
      <c r="F41" s="34" t="s">
        <v>9</v>
      </c>
      <c r="G41" s="32" t="s">
        <v>333</v>
      </c>
      <c r="H41" s="35">
        <f>I41+K41+L41</f>
        <v>9507.2000000000007</v>
      </c>
      <c r="I41" s="58">
        <f>I42+I43+I44</f>
        <v>9507.2000000000007</v>
      </c>
      <c r="J41" s="36">
        <f t="shared" ref="J41:L41" si="9">J42+J43+J44</f>
        <v>0</v>
      </c>
      <c r="K41" s="58">
        <f t="shared" si="9"/>
        <v>0</v>
      </c>
      <c r="L41" s="36">
        <f t="shared" si="9"/>
        <v>0</v>
      </c>
    </row>
    <row r="42" spans="1:12" ht="41.4" x14ac:dyDescent="0.25">
      <c r="A42" s="32" t="s">
        <v>448</v>
      </c>
      <c r="B42" s="38" t="s">
        <v>10</v>
      </c>
      <c r="C42" s="34" t="s">
        <v>18</v>
      </c>
      <c r="D42" s="34" t="s">
        <v>44</v>
      </c>
      <c r="E42" s="34" t="s">
        <v>329</v>
      </c>
      <c r="F42" s="34" t="s">
        <v>11</v>
      </c>
      <c r="G42" s="32" t="s">
        <v>333</v>
      </c>
      <c r="H42" s="35">
        <f t="shared" si="0"/>
        <v>3394.3</v>
      </c>
      <c r="I42" s="59">
        <f>7379-330.7-62-92-3000-500</f>
        <v>3394.3</v>
      </c>
      <c r="J42" s="35">
        <v>0</v>
      </c>
      <c r="K42" s="59">
        <v>0</v>
      </c>
      <c r="L42" s="35">
        <v>0</v>
      </c>
    </row>
    <row r="43" spans="1:12" ht="55.2" x14ac:dyDescent="0.25">
      <c r="A43" s="32" t="s">
        <v>213</v>
      </c>
      <c r="B43" s="38" t="s">
        <v>320</v>
      </c>
      <c r="C43" s="34" t="s">
        <v>18</v>
      </c>
      <c r="D43" s="34" t="s">
        <v>44</v>
      </c>
      <c r="E43" s="34" t="s">
        <v>329</v>
      </c>
      <c r="F43" s="32" t="s">
        <v>14</v>
      </c>
      <c r="G43" s="32" t="s">
        <v>333</v>
      </c>
      <c r="H43" s="35">
        <f t="shared" si="0"/>
        <v>4200</v>
      </c>
      <c r="I43" s="59">
        <f>5000-800</f>
        <v>4200</v>
      </c>
      <c r="J43" s="35">
        <v>0</v>
      </c>
      <c r="K43" s="59">
        <v>0</v>
      </c>
      <c r="L43" s="35">
        <v>0</v>
      </c>
    </row>
    <row r="44" spans="1:12" ht="27.6" x14ac:dyDescent="0.25">
      <c r="A44" s="32" t="s">
        <v>319</v>
      </c>
      <c r="B44" s="38" t="s">
        <v>269</v>
      </c>
      <c r="C44" s="34" t="s">
        <v>18</v>
      </c>
      <c r="D44" s="32" t="s">
        <v>44</v>
      </c>
      <c r="E44" s="34" t="s">
        <v>329</v>
      </c>
      <c r="F44" s="34" t="s">
        <v>64</v>
      </c>
      <c r="G44" s="32" t="s">
        <v>333</v>
      </c>
      <c r="H44" s="35">
        <f t="shared" si="0"/>
        <v>1912.9</v>
      </c>
      <c r="I44" s="59">
        <f>16+330.7+62+92+1412.2</f>
        <v>1912.9</v>
      </c>
      <c r="J44" s="35">
        <v>0</v>
      </c>
      <c r="K44" s="59">
        <v>0</v>
      </c>
      <c r="L44" s="35">
        <v>0</v>
      </c>
    </row>
    <row r="45" spans="1:12" ht="41.4" x14ac:dyDescent="0.25">
      <c r="A45" s="27" t="s">
        <v>214</v>
      </c>
      <c r="B45" s="43" t="s">
        <v>75</v>
      </c>
      <c r="C45" s="29" t="s">
        <v>133</v>
      </c>
      <c r="D45" s="29" t="s">
        <v>133</v>
      </c>
      <c r="E45" s="29" t="s">
        <v>90</v>
      </c>
      <c r="F45" s="29" t="s">
        <v>9</v>
      </c>
      <c r="G45" s="27" t="s">
        <v>333</v>
      </c>
      <c r="H45" s="30">
        <f t="shared" si="0"/>
        <v>22338.1</v>
      </c>
      <c r="I45" s="61">
        <f>I46+I48+I50+I53</f>
        <v>22338.1</v>
      </c>
      <c r="J45" s="41">
        <f t="shared" ref="J45:L45" si="10">J46+J48+J50+J53</f>
        <v>0</v>
      </c>
      <c r="K45" s="61">
        <f t="shared" si="10"/>
        <v>0</v>
      </c>
      <c r="L45" s="41">
        <f t="shared" si="10"/>
        <v>0</v>
      </c>
    </row>
    <row r="46" spans="1:12" ht="55.2" x14ac:dyDescent="0.25">
      <c r="A46" s="32" t="s">
        <v>215</v>
      </c>
      <c r="B46" s="33" t="s">
        <v>76</v>
      </c>
      <c r="C46" s="34" t="s">
        <v>35</v>
      </c>
      <c r="D46" s="34" t="s">
        <v>42</v>
      </c>
      <c r="E46" s="34" t="s">
        <v>91</v>
      </c>
      <c r="F46" s="34" t="s">
        <v>9</v>
      </c>
      <c r="G46" s="32" t="s">
        <v>333</v>
      </c>
      <c r="H46" s="35">
        <f t="shared" si="0"/>
        <v>3337.8</v>
      </c>
      <c r="I46" s="59">
        <f>I47</f>
        <v>3337.8</v>
      </c>
      <c r="J46" s="35">
        <f>J47</f>
        <v>0</v>
      </c>
      <c r="K46" s="59">
        <f t="shared" ref="K46:L46" si="11">K47</f>
        <v>0</v>
      </c>
      <c r="L46" s="35">
        <f t="shared" si="11"/>
        <v>0</v>
      </c>
    </row>
    <row r="47" spans="1:12" ht="41.4" x14ac:dyDescent="0.25">
      <c r="A47" s="32" t="s">
        <v>216</v>
      </c>
      <c r="B47" s="38" t="s">
        <v>10</v>
      </c>
      <c r="C47" s="34" t="s">
        <v>35</v>
      </c>
      <c r="D47" s="34" t="s">
        <v>42</v>
      </c>
      <c r="E47" s="34" t="s">
        <v>92</v>
      </c>
      <c r="F47" s="34" t="s">
        <v>11</v>
      </c>
      <c r="G47" s="32" t="s">
        <v>333</v>
      </c>
      <c r="H47" s="35">
        <f t="shared" si="0"/>
        <v>3337.8</v>
      </c>
      <c r="I47" s="59">
        <f>3187.8+150</f>
        <v>3337.8</v>
      </c>
      <c r="J47" s="35">
        <v>0</v>
      </c>
      <c r="K47" s="59">
        <v>0</v>
      </c>
      <c r="L47" s="35">
        <v>0</v>
      </c>
    </row>
    <row r="48" spans="1:12" ht="41.4" x14ac:dyDescent="0.25">
      <c r="A48" s="32" t="s">
        <v>217</v>
      </c>
      <c r="B48" s="33" t="s">
        <v>46</v>
      </c>
      <c r="C48" s="34" t="s">
        <v>35</v>
      </c>
      <c r="D48" s="34" t="s">
        <v>42</v>
      </c>
      <c r="E48" s="34" t="s">
        <v>93</v>
      </c>
      <c r="F48" s="34" t="s">
        <v>9</v>
      </c>
      <c r="G48" s="32" t="s">
        <v>333</v>
      </c>
      <c r="H48" s="35">
        <f t="shared" si="0"/>
        <v>862.4</v>
      </c>
      <c r="I48" s="59">
        <f>I49</f>
        <v>862.4</v>
      </c>
      <c r="J48" s="35">
        <f>J49</f>
        <v>0</v>
      </c>
      <c r="K48" s="59">
        <f t="shared" ref="K48:L48" si="12">K49</f>
        <v>0</v>
      </c>
      <c r="L48" s="35">
        <f t="shared" si="12"/>
        <v>0</v>
      </c>
    </row>
    <row r="49" spans="1:12" ht="41.4" x14ac:dyDescent="0.25">
      <c r="A49" s="32" t="s">
        <v>218</v>
      </c>
      <c r="B49" s="38" t="s">
        <v>10</v>
      </c>
      <c r="C49" s="34" t="s">
        <v>35</v>
      </c>
      <c r="D49" s="34" t="s">
        <v>42</v>
      </c>
      <c r="E49" s="34" t="s">
        <v>94</v>
      </c>
      <c r="F49" s="34" t="s">
        <v>11</v>
      </c>
      <c r="G49" s="32" t="s">
        <v>333</v>
      </c>
      <c r="H49" s="35">
        <f t="shared" si="0"/>
        <v>862.4</v>
      </c>
      <c r="I49" s="59">
        <v>862.4</v>
      </c>
      <c r="J49" s="35">
        <v>0</v>
      </c>
      <c r="K49" s="59">
        <v>0</v>
      </c>
      <c r="L49" s="35">
        <v>0</v>
      </c>
    </row>
    <row r="50" spans="1:12" ht="55.2" x14ac:dyDescent="0.25">
      <c r="A50" s="32" t="s">
        <v>219</v>
      </c>
      <c r="B50" s="37" t="s">
        <v>47</v>
      </c>
      <c r="C50" s="34" t="s">
        <v>35</v>
      </c>
      <c r="D50" s="34" t="s">
        <v>48</v>
      </c>
      <c r="E50" s="34" t="s">
        <v>95</v>
      </c>
      <c r="F50" s="34" t="s">
        <v>9</v>
      </c>
      <c r="G50" s="32" t="s">
        <v>333</v>
      </c>
      <c r="H50" s="35">
        <f t="shared" si="0"/>
        <v>14609.099999999999</v>
      </c>
      <c r="I50" s="59">
        <f>I51+I52</f>
        <v>14609.099999999999</v>
      </c>
      <c r="J50" s="35">
        <f t="shared" ref="J50:L50" si="13">J51+J52</f>
        <v>0</v>
      </c>
      <c r="K50" s="59">
        <f t="shared" si="13"/>
        <v>0</v>
      </c>
      <c r="L50" s="35">
        <f t="shared" si="13"/>
        <v>0</v>
      </c>
    </row>
    <row r="51" spans="1:12" ht="41.4" x14ac:dyDescent="0.25">
      <c r="A51" s="32" t="s">
        <v>220</v>
      </c>
      <c r="B51" s="38" t="s">
        <v>10</v>
      </c>
      <c r="C51" s="34" t="s">
        <v>35</v>
      </c>
      <c r="D51" s="34" t="s">
        <v>48</v>
      </c>
      <c r="E51" s="34" t="s">
        <v>96</v>
      </c>
      <c r="F51" s="34" t="s">
        <v>11</v>
      </c>
      <c r="G51" s="32" t="s">
        <v>333</v>
      </c>
      <c r="H51" s="35">
        <f t="shared" si="0"/>
        <v>14483.699999999999</v>
      </c>
      <c r="I51" s="59">
        <f>16409.1-1125.4-800</f>
        <v>14483.699999999999</v>
      </c>
      <c r="J51" s="35">
        <v>0</v>
      </c>
      <c r="K51" s="59">
        <v>0</v>
      </c>
      <c r="L51" s="35">
        <v>0</v>
      </c>
    </row>
    <row r="52" spans="1:12" ht="27.6" x14ac:dyDescent="0.25">
      <c r="A52" s="32" t="s">
        <v>372</v>
      </c>
      <c r="B52" s="38" t="s">
        <v>269</v>
      </c>
      <c r="C52" s="34" t="s">
        <v>35</v>
      </c>
      <c r="D52" s="34" t="s">
        <v>48</v>
      </c>
      <c r="E52" s="34" t="s">
        <v>96</v>
      </c>
      <c r="F52" s="34" t="s">
        <v>64</v>
      </c>
      <c r="G52" s="32" t="s">
        <v>333</v>
      </c>
      <c r="H52" s="35">
        <f t="shared" si="0"/>
        <v>125.4</v>
      </c>
      <c r="I52" s="59">
        <v>125.4</v>
      </c>
      <c r="J52" s="35"/>
      <c r="K52" s="59"/>
      <c r="L52" s="35"/>
    </row>
    <row r="53" spans="1:12" ht="27.6" x14ac:dyDescent="0.25">
      <c r="A53" s="32" t="s">
        <v>221</v>
      </c>
      <c r="B53" s="38" t="s">
        <v>49</v>
      </c>
      <c r="C53" s="34" t="s">
        <v>35</v>
      </c>
      <c r="D53" s="34" t="s">
        <v>48</v>
      </c>
      <c r="E53" s="34" t="s">
        <v>89</v>
      </c>
      <c r="F53" s="34" t="s">
        <v>9</v>
      </c>
      <c r="G53" s="32" t="s">
        <v>333</v>
      </c>
      <c r="H53" s="35">
        <f t="shared" si="0"/>
        <v>3528.8</v>
      </c>
      <c r="I53" s="59">
        <f>I54</f>
        <v>3528.8</v>
      </c>
      <c r="J53" s="35">
        <f>J54</f>
        <v>0</v>
      </c>
      <c r="K53" s="59">
        <f t="shared" ref="K53:L53" si="14">K54</f>
        <v>0</v>
      </c>
      <c r="L53" s="35">
        <f t="shared" si="14"/>
        <v>0</v>
      </c>
    </row>
    <row r="54" spans="1:12" ht="41.4" x14ac:dyDescent="0.25">
      <c r="A54" s="32" t="s">
        <v>222</v>
      </c>
      <c r="B54" s="38" t="s">
        <v>10</v>
      </c>
      <c r="C54" s="34" t="s">
        <v>35</v>
      </c>
      <c r="D54" s="34" t="s">
        <v>48</v>
      </c>
      <c r="E54" s="34" t="s">
        <v>88</v>
      </c>
      <c r="F54" s="34" t="s">
        <v>11</v>
      </c>
      <c r="G54" s="32" t="s">
        <v>333</v>
      </c>
      <c r="H54" s="35">
        <f t="shared" si="0"/>
        <v>3528.8</v>
      </c>
      <c r="I54" s="59">
        <v>3528.8</v>
      </c>
      <c r="J54" s="35">
        <v>0</v>
      </c>
      <c r="K54" s="59">
        <v>0</v>
      </c>
      <c r="L54" s="35">
        <v>0</v>
      </c>
    </row>
    <row r="55" spans="1:12" ht="55.2" x14ac:dyDescent="0.25">
      <c r="A55" s="27" t="s">
        <v>223</v>
      </c>
      <c r="B55" s="44" t="s">
        <v>131</v>
      </c>
      <c r="C55" s="29" t="s">
        <v>133</v>
      </c>
      <c r="D55" s="29" t="s">
        <v>133</v>
      </c>
      <c r="E55" s="29" t="s">
        <v>98</v>
      </c>
      <c r="F55" s="29" t="s">
        <v>9</v>
      </c>
      <c r="G55" s="27" t="s">
        <v>333</v>
      </c>
      <c r="H55" s="30">
        <f t="shared" si="0"/>
        <v>171190.40000000002</v>
      </c>
      <c r="I55" s="61">
        <f>I56+I59</f>
        <v>89278.400000000023</v>
      </c>
      <c r="J55" s="41">
        <f>J56+J59</f>
        <v>0</v>
      </c>
      <c r="K55" s="61">
        <f>K56+K59</f>
        <v>81912</v>
      </c>
      <c r="L55" s="41">
        <f>L56+L59</f>
        <v>0</v>
      </c>
    </row>
    <row r="56" spans="1:12" ht="69" x14ac:dyDescent="0.25">
      <c r="A56" s="32" t="s">
        <v>224</v>
      </c>
      <c r="B56" s="38" t="s">
        <v>503</v>
      </c>
      <c r="C56" s="34" t="s">
        <v>37</v>
      </c>
      <c r="D56" s="34" t="s">
        <v>17</v>
      </c>
      <c r="E56" s="34" t="s">
        <v>99</v>
      </c>
      <c r="F56" s="34" t="s">
        <v>9</v>
      </c>
      <c r="G56" s="32" t="s">
        <v>333</v>
      </c>
      <c r="H56" s="35">
        <f t="shared" si="0"/>
        <v>3311</v>
      </c>
      <c r="I56" s="58">
        <f>I57</f>
        <v>3311</v>
      </c>
      <c r="J56" s="36">
        <f>J57</f>
        <v>0</v>
      </c>
      <c r="K56" s="58">
        <f t="shared" ref="K56:L57" si="15">K57</f>
        <v>0</v>
      </c>
      <c r="L56" s="36">
        <f t="shared" si="15"/>
        <v>0</v>
      </c>
    </row>
    <row r="57" spans="1:12" ht="27.6" x14ac:dyDescent="0.25">
      <c r="A57" s="32" t="s">
        <v>225</v>
      </c>
      <c r="B57" s="38" t="s">
        <v>168</v>
      </c>
      <c r="C57" s="34" t="s">
        <v>37</v>
      </c>
      <c r="D57" s="34" t="s">
        <v>17</v>
      </c>
      <c r="E57" s="34" t="s">
        <v>100</v>
      </c>
      <c r="F57" s="34" t="s">
        <v>9</v>
      </c>
      <c r="G57" s="32" t="s">
        <v>333</v>
      </c>
      <c r="H57" s="35">
        <f t="shared" si="0"/>
        <v>3311</v>
      </c>
      <c r="I57" s="58">
        <f>I58</f>
        <v>3311</v>
      </c>
      <c r="J57" s="36">
        <f t="shared" ref="J57" si="16">J58</f>
        <v>0</v>
      </c>
      <c r="K57" s="58">
        <f t="shared" si="15"/>
        <v>0</v>
      </c>
      <c r="L57" s="36">
        <f t="shared" si="15"/>
        <v>0</v>
      </c>
    </row>
    <row r="58" spans="1:12" ht="55.2" x14ac:dyDescent="0.25">
      <c r="A58" s="32" t="s">
        <v>226</v>
      </c>
      <c r="B58" s="37" t="s">
        <v>227</v>
      </c>
      <c r="C58" s="34" t="s">
        <v>37</v>
      </c>
      <c r="D58" s="34" t="s">
        <v>17</v>
      </c>
      <c r="E58" s="34" t="s">
        <v>103</v>
      </c>
      <c r="F58" s="34" t="s">
        <v>11</v>
      </c>
      <c r="G58" s="32" t="s">
        <v>333</v>
      </c>
      <c r="H58" s="35">
        <f t="shared" si="0"/>
        <v>3311</v>
      </c>
      <c r="I58" s="59">
        <f>3060+251</f>
        <v>3311</v>
      </c>
      <c r="J58" s="35">
        <v>0</v>
      </c>
      <c r="K58" s="59">
        <v>0</v>
      </c>
      <c r="L58" s="35">
        <v>0</v>
      </c>
    </row>
    <row r="59" spans="1:12" ht="55.2" x14ac:dyDescent="0.25">
      <c r="A59" s="32" t="s">
        <v>228</v>
      </c>
      <c r="B59" s="38" t="s">
        <v>169</v>
      </c>
      <c r="C59" s="34" t="s">
        <v>37</v>
      </c>
      <c r="D59" s="34" t="s">
        <v>42</v>
      </c>
      <c r="E59" s="34" t="s">
        <v>101</v>
      </c>
      <c r="F59" s="34" t="s">
        <v>9</v>
      </c>
      <c r="G59" s="32" t="s">
        <v>333</v>
      </c>
      <c r="H59" s="35">
        <f t="shared" si="0"/>
        <v>167879.40000000002</v>
      </c>
      <c r="I59" s="59">
        <f>I60+I66</f>
        <v>85967.400000000023</v>
      </c>
      <c r="J59" s="35">
        <f>J60+J66</f>
        <v>0</v>
      </c>
      <c r="K59" s="59">
        <f>K60+K66</f>
        <v>81912</v>
      </c>
      <c r="L59" s="35">
        <f>L60+L66</f>
        <v>0</v>
      </c>
    </row>
    <row r="60" spans="1:12" ht="41.4" x14ac:dyDescent="0.25">
      <c r="A60" s="32" t="s">
        <v>229</v>
      </c>
      <c r="B60" s="38" t="s">
        <v>170</v>
      </c>
      <c r="C60" s="34" t="s">
        <v>37</v>
      </c>
      <c r="D60" s="34" t="s">
        <v>42</v>
      </c>
      <c r="E60" s="34" t="s">
        <v>102</v>
      </c>
      <c r="F60" s="34" t="s">
        <v>9</v>
      </c>
      <c r="G60" s="32" t="s">
        <v>333</v>
      </c>
      <c r="H60" s="35">
        <f t="shared" si="0"/>
        <v>99049.8</v>
      </c>
      <c r="I60" s="58">
        <f>I61+I62+I63+I64+I65</f>
        <v>17137.800000000003</v>
      </c>
      <c r="J60" s="36">
        <f t="shared" ref="J60:L60" si="17">J61+J62+J63+J64+J65</f>
        <v>0</v>
      </c>
      <c r="K60" s="58">
        <f>K61+K62+K63+K64+K65</f>
        <v>81912</v>
      </c>
      <c r="L60" s="36">
        <f t="shared" si="17"/>
        <v>0</v>
      </c>
    </row>
    <row r="61" spans="1:12" ht="82.8" x14ac:dyDescent="0.25">
      <c r="A61" s="32" t="s">
        <v>230</v>
      </c>
      <c r="B61" s="38" t="s">
        <v>341</v>
      </c>
      <c r="C61" s="34" t="s">
        <v>37</v>
      </c>
      <c r="D61" s="34" t="s">
        <v>42</v>
      </c>
      <c r="E61" s="34" t="s">
        <v>171</v>
      </c>
      <c r="F61" s="34" t="s">
        <v>41</v>
      </c>
      <c r="G61" s="32" t="s">
        <v>333</v>
      </c>
      <c r="H61" s="35">
        <f t="shared" si="0"/>
        <v>15882.699999999999</v>
      </c>
      <c r="I61" s="58">
        <f>15259-8379.6+7948.4+330+850.8-125.9</f>
        <v>15882.699999999999</v>
      </c>
      <c r="J61" s="36">
        <v>0</v>
      </c>
      <c r="K61" s="58">
        <v>0</v>
      </c>
      <c r="L61" s="36">
        <v>0</v>
      </c>
    </row>
    <row r="62" spans="1:12" ht="138" x14ac:dyDescent="0.25">
      <c r="A62" s="32" t="s">
        <v>342</v>
      </c>
      <c r="B62" s="45" t="s">
        <v>483</v>
      </c>
      <c r="C62" s="34" t="s">
        <v>37</v>
      </c>
      <c r="D62" s="34" t="s">
        <v>42</v>
      </c>
      <c r="E62" s="34" t="s">
        <v>375</v>
      </c>
      <c r="F62" s="34" t="s">
        <v>41</v>
      </c>
      <c r="G62" s="32" t="s">
        <v>333</v>
      </c>
      <c r="H62" s="35">
        <f t="shared" ref="H62" si="18">I62+K62+L62</f>
        <v>8308</v>
      </c>
      <c r="I62" s="58">
        <v>0</v>
      </c>
      <c r="J62" s="36">
        <v>0</v>
      </c>
      <c r="K62" s="58">
        <f>17682-10888+1514</f>
        <v>8308</v>
      </c>
      <c r="L62" s="36">
        <v>0</v>
      </c>
    </row>
    <row r="63" spans="1:12" ht="124.2" x14ac:dyDescent="0.25">
      <c r="A63" s="32" t="s">
        <v>374</v>
      </c>
      <c r="B63" s="38" t="s">
        <v>481</v>
      </c>
      <c r="C63" s="34" t="s">
        <v>37</v>
      </c>
      <c r="D63" s="34" t="s">
        <v>42</v>
      </c>
      <c r="E63" s="34" t="s">
        <v>373</v>
      </c>
      <c r="F63" s="34" t="s">
        <v>41</v>
      </c>
      <c r="G63" s="32" t="s">
        <v>333</v>
      </c>
      <c r="H63" s="35">
        <f t="shared" si="0"/>
        <v>511.20000000000073</v>
      </c>
      <c r="I63" s="58">
        <f>8379.6-7948.4+80</f>
        <v>511.20000000000073</v>
      </c>
      <c r="J63" s="36">
        <v>0</v>
      </c>
      <c r="K63" s="58">
        <v>0</v>
      </c>
      <c r="L63" s="36">
        <v>0</v>
      </c>
    </row>
    <row r="64" spans="1:12" ht="151.80000000000001" x14ac:dyDescent="0.25">
      <c r="A64" s="32" t="s">
        <v>492</v>
      </c>
      <c r="B64" s="45" t="s">
        <v>518</v>
      </c>
      <c r="C64" s="34" t="s">
        <v>37</v>
      </c>
      <c r="D64" s="34" t="s">
        <v>42</v>
      </c>
      <c r="E64" s="34" t="s">
        <v>490</v>
      </c>
      <c r="F64" s="34" t="s">
        <v>41</v>
      </c>
      <c r="G64" s="32" t="s">
        <v>333</v>
      </c>
      <c r="H64" s="35">
        <f t="shared" si="0"/>
        <v>73604</v>
      </c>
      <c r="I64" s="58">
        <v>0</v>
      </c>
      <c r="J64" s="36">
        <v>0</v>
      </c>
      <c r="K64" s="58">
        <f>96994-23390</f>
        <v>73604</v>
      </c>
      <c r="L64" s="36">
        <v>0</v>
      </c>
    </row>
    <row r="65" spans="1:12" ht="145.94999999999999" customHeight="1" x14ac:dyDescent="0.25">
      <c r="A65" s="32" t="s">
        <v>493</v>
      </c>
      <c r="B65" s="38" t="s">
        <v>519</v>
      </c>
      <c r="C65" s="34" t="s">
        <v>37</v>
      </c>
      <c r="D65" s="34" t="s">
        <v>42</v>
      </c>
      <c r="E65" s="34" t="s">
        <v>491</v>
      </c>
      <c r="F65" s="34" t="s">
        <v>41</v>
      </c>
      <c r="G65" s="32" t="s">
        <v>333</v>
      </c>
      <c r="H65" s="35">
        <f t="shared" ref="H65" si="19">I65+K65+L65</f>
        <v>743.9</v>
      </c>
      <c r="I65" s="58">
        <f>980-236.1</f>
        <v>743.9</v>
      </c>
      <c r="J65" s="36">
        <v>0</v>
      </c>
      <c r="K65" s="58">
        <v>0</v>
      </c>
      <c r="L65" s="36">
        <v>0</v>
      </c>
    </row>
    <row r="66" spans="1:12" ht="41.4" x14ac:dyDescent="0.25">
      <c r="A66" s="32" t="s">
        <v>231</v>
      </c>
      <c r="B66" s="38" t="s">
        <v>43</v>
      </c>
      <c r="C66" s="34" t="s">
        <v>37</v>
      </c>
      <c r="D66" s="34" t="s">
        <v>42</v>
      </c>
      <c r="E66" s="34" t="s">
        <v>172</v>
      </c>
      <c r="F66" s="34" t="s">
        <v>9</v>
      </c>
      <c r="G66" s="32" t="s">
        <v>333</v>
      </c>
      <c r="H66" s="35">
        <f t="shared" si="0"/>
        <v>68829.60000000002</v>
      </c>
      <c r="I66" s="59">
        <f>I67</f>
        <v>68829.60000000002</v>
      </c>
      <c r="J66" s="35">
        <f>J67</f>
        <v>0</v>
      </c>
      <c r="K66" s="59">
        <f t="shared" ref="K66:L66" si="20">K67</f>
        <v>0</v>
      </c>
      <c r="L66" s="35">
        <f t="shared" si="20"/>
        <v>0</v>
      </c>
    </row>
    <row r="67" spans="1:12" ht="41.4" x14ac:dyDescent="0.25">
      <c r="A67" s="32" t="s">
        <v>232</v>
      </c>
      <c r="B67" s="38" t="s">
        <v>343</v>
      </c>
      <c r="C67" s="34" t="s">
        <v>37</v>
      </c>
      <c r="D67" s="34" t="s">
        <v>42</v>
      </c>
      <c r="E67" s="34" t="s">
        <v>173</v>
      </c>
      <c r="F67" s="34" t="s">
        <v>41</v>
      </c>
      <c r="G67" s="32" t="s">
        <v>333</v>
      </c>
      <c r="H67" s="35">
        <f t="shared" si="0"/>
        <v>68829.60000000002</v>
      </c>
      <c r="I67" s="59">
        <f>54050.1+1980+2000+5318.3+4426.2+236.1+50+358.8+170+240.1</f>
        <v>68829.60000000002</v>
      </c>
      <c r="J67" s="35">
        <v>0</v>
      </c>
      <c r="K67" s="59">
        <v>0</v>
      </c>
      <c r="L67" s="35">
        <v>0</v>
      </c>
    </row>
    <row r="68" spans="1:12" ht="55.2" x14ac:dyDescent="0.25">
      <c r="A68" s="27" t="s">
        <v>233</v>
      </c>
      <c r="B68" s="43" t="s">
        <v>67</v>
      </c>
      <c r="C68" s="29" t="s">
        <v>133</v>
      </c>
      <c r="D68" s="29" t="s">
        <v>133</v>
      </c>
      <c r="E68" s="29" t="s">
        <v>104</v>
      </c>
      <c r="F68" s="29" t="s">
        <v>9</v>
      </c>
      <c r="G68" s="27" t="s">
        <v>333</v>
      </c>
      <c r="H68" s="30">
        <f t="shared" si="0"/>
        <v>8552</v>
      </c>
      <c r="I68" s="62">
        <f>I69+I70+I73</f>
        <v>1052</v>
      </c>
      <c r="J68" s="62">
        <f t="shared" ref="J68:L68" si="21">J69+J70+J73</f>
        <v>0</v>
      </c>
      <c r="K68" s="62">
        <f t="shared" si="21"/>
        <v>7500</v>
      </c>
      <c r="L68" s="62">
        <f t="shared" si="21"/>
        <v>0</v>
      </c>
    </row>
    <row r="69" spans="1:12" ht="138" x14ac:dyDescent="0.25">
      <c r="A69" s="32" t="s">
        <v>234</v>
      </c>
      <c r="B69" s="38" t="s">
        <v>516</v>
      </c>
      <c r="C69" s="34" t="s">
        <v>37</v>
      </c>
      <c r="D69" s="34" t="s">
        <v>38</v>
      </c>
      <c r="E69" s="34" t="s">
        <v>345</v>
      </c>
      <c r="F69" s="34" t="s">
        <v>41</v>
      </c>
      <c r="G69" s="32" t="s">
        <v>333</v>
      </c>
      <c r="H69" s="35">
        <f t="shared" si="0"/>
        <v>804</v>
      </c>
      <c r="I69" s="60">
        <f>1004-200</f>
        <v>804</v>
      </c>
      <c r="J69" s="39">
        <v>0</v>
      </c>
      <c r="K69" s="60">
        <v>0</v>
      </c>
      <c r="L69" s="39">
        <v>0</v>
      </c>
    </row>
    <row r="70" spans="1:12" ht="121.2" customHeight="1" x14ac:dyDescent="0.25">
      <c r="A70" s="32" t="s">
        <v>513</v>
      </c>
      <c r="B70" s="38" t="s">
        <v>517</v>
      </c>
      <c r="C70" s="34" t="s">
        <v>37</v>
      </c>
      <c r="D70" s="34" t="s">
        <v>38</v>
      </c>
      <c r="E70" s="34" t="s">
        <v>524</v>
      </c>
      <c r="F70" s="34" t="s">
        <v>41</v>
      </c>
      <c r="G70" s="32" t="s">
        <v>333</v>
      </c>
      <c r="H70" s="35">
        <f t="shared" si="0"/>
        <v>7700</v>
      </c>
      <c r="I70" s="35">
        <f t="shared" ref="I70:L70" si="22">SUM(I71:I72)</f>
        <v>200</v>
      </c>
      <c r="J70" s="35">
        <f t="shared" si="22"/>
        <v>0</v>
      </c>
      <c r="K70" s="35">
        <f t="shared" si="22"/>
        <v>7500</v>
      </c>
      <c r="L70" s="35">
        <f t="shared" si="22"/>
        <v>0</v>
      </c>
    </row>
    <row r="71" spans="1:12" ht="138" x14ac:dyDescent="0.25">
      <c r="A71" s="32" t="s">
        <v>523</v>
      </c>
      <c r="B71" s="38" t="s">
        <v>527</v>
      </c>
      <c r="C71" s="34" t="s">
        <v>37</v>
      </c>
      <c r="D71" s="34" t="s">
        <v>38</v>
      </c>
      <c r="E71" s="34" t="s">
        <v>525</v>
      </c>
      <c r="F71" s="34" t="s">
        <v>41</v>
      </c>
      <c r="G71" s="32" t="s">
        <v>333</v>
      </c>
      <c r="H71" s="35">
        <f t="shared" si="0"/>
        <v>7500</v>
      </c>
      <c r="I71" s="60">
        <v>0</v>
      </c>
      <c r="J71" s="39">
        <v>0</v>
      </c>
      <c r="K71" s="60">
        <v>7500</v>
      </c>
      <c r="L71" s="39">
        <v>0</v>
      </c>
    </row>
    <row r="72" spans="1:12" ht="121.2" customHeight="1" x14ac:dyDescent="0.25">
      <c r="A72" s="32" t="s">
        <v>526</v>
      </c>
      <c r="B72" s="38" t="s">
        <v>517</v>
      </c>
      <c r="C72" s="34" t="s">
        <v>37</v>
      </c>
      <c r="D72" s="34" t="s">
        <v>38</v>
      </c>
      <c r="E72" s="34" t="s">
        <v>515</v>
      </c>
      <c r="F72" s="34" t="s">
        <v>41</v>
      </c>
      <c r="G72" s="32" t="s">
        <v>333</v>
      </c>
      <c r="H72" s="35">
        <f t="shared" ref="H72" si="23">I72+K72+L72</f>
        <v>200</v>
      </c>
      <c r="I72" s="60">
        <v>200</v>
      </c>
      <c r="J72" s="39">
        <v>0</v>
      </c>
      <c r="K72" s="60">
        <v>0</v>
      </c>
      <c r="L72" s="39">
        <v>0</v>
      </c>
    </row>
    <row r="73" spans="1:12" ht="96.6" x14ac:dyDescent="0.25">
      <c r="A73" s="32" t="s">
        <v>514</v>
      </c>
      <c r="B73" s="38" t="s">
        <v>346</v>
      </c>
      <c r="C73" s="34" t="s">
        <v>37</v>
      </c>
      <c r="D73" s="34" t="s">
        <v>38</v>
      </c>
      <c r="E73" s="34" t="s">
        <v>347</v>
      </c>
      <c r="F73" s="34" t="s">
        <v>41</v>
      </c>
      <c r="G73" s="32" t="s">
        <v>333</v>
      </c>
      <c r="H73" s="35">
        <f t="shared" si="0"/>
        <v>48</v>
      </c>
      <c r="I73" s="60">
        <v>48</v>
      </c>
      <c r="J73" s="39">
        <v>0</v>
      </c>
      <c r="K73" s="60">
        <v>0</v>
      </c>
      <c r="L73" s="39">
        <v>0</v>
      </c>
    </row>
    <row r="74" spans="1:12" ht="55.2" x14ac:dyDescent="0.25">
      <c r="A74" s="27" t="s">
        <v>235</v>
      </c>
      <c r="B74" s="44" t="s">
        <v>66</v>
      </c>
      <c r="C74" s="29" t="s">
        <v>133</v>
      </c>
      <c r="D74" s="29" t="s">
        <v>133</v>
      </c>
      <c r="E74" s="29" t="s">
        <v>106</v>
      </c>
      <c r="F74" s="29" t="s">
        <v>9</v>
      </c>
      <c r="G74" s="27" t="s">
        <v>333</v>
      </c>
      <c r="H74" s="30">
        <f t="shared" si="0"/>
        <v>359902.5</v>
      </c>
      <c r="I74" s="62">
        <f>I75+I83+I96+I99</f>
        <v>159349.19999999998</v>
      </c>
      <c r="J74" s="30">
        <f>J75+J83+J96+J99</f>
        <v>0</v>
      </c>
      <c r="K74" s="62">
        <f>K75+K83+K96+K99</f>
        <v>200553.3</v>
      </c>
      <c r="L74" s="30">
        <f>L75+L83+L96+L99</f>
        <v>0</v>
      </c>
    </row>
    <row r="75" spans="1:12" ht="55.2" x14ac:dyDescent="0.25">
      <c r="A75" s="32" t="s">
        <v>236</v>
      </c>
      <c r="B75" s="38" t="s">
        <v>105</v>
      </c>
      <c r="C75" s="34" t="s">
        <v>24</v>
      </c>
      <c r="D75" s="34" t="s">
        <v>18</v>
      </c>
      <c r="E75" s="34" t="s">
        <v>107</v>
      </c>
      <c r="F75" s="34" t="s">
        <v>9</v>
      </c>
      <c r="G75" s="32" t="s">
        <v>333</v>
      </c>
      <c r="H75" s="35">
        <f t="shared" si="0"/>
        <v>37459.1</v>
      </c>
      <c r="I75" s="59">
        <f>I76+I78+I80</f>
        <v>37088.1</v>
      </c>
      <c r="J75" s="35">
        <f t="shared" ref="J75:L75" si="24">J76+J78+J80</f>
        <v>0</v>
      </c>
      <c r="K75" s="59">
        <f t="shared" si="24"/>
        <v>371</v>
      </c>
      <c r="L75" s="35">
        <f t="shared" si="24"/>
        <v>0</v>
      </c>
    </row>
    <row r="76" spans="1:12" ht="41.4" x14ac:dyDescent="0.25">
      <c r="A76" s="32" t="s">
        <v>237</v>
      </c>
      <c r="B76" s="38" t="s">
        <v>26</v>
      </c>
      <c r="C76" s="34" t="s">
        <v>24</v>
      </c>
      <c r="D76" s="34" t="s">
        <v>18</v>
      </c>
      <c r="E76" s="34" t="s">
        <v>108</v>
      </c>
      <c r="F76" s="34" t="s">
        <v>9</v>
      </c>
      <c r="G76" s="32" t="s">
        <v>333</v>
      </c>
      <c r="H76" s="35">
        <f t="shared" si="0"/>
        <v>4235.7999999999993</v>
      </c>
      <c r="I76" s="59">
        <f>I77</f>
        <v>4235.7999999999993</v>
      </c>
      <c r="J76" s="35">
        <f>J77</f>
        <v>0</v>
      </c>
      <c r="K76" s="59">
        <f t="shared" ref="K76:L76" si="25">K77</f>
        <v>0</v>
      </c>
      <c r="L76" s="35">
        <f t="shared" si="25"/>
        <v>0</v>
      </c>
    </row>
    <row r="77" spans="1:12" ht="41.4" x14ac:dyDescent="0.25">
      <c r="A77" s="32" t="s">
        <v>238</v>
      </c>
      <c r="B77" s="38" t="s">
        <v>27</v>
      </c>
      <c r="C77" s="34" t="s">
        <v>24</v>
      </c>
      <c r="D77" s="34" t="s">
        <v>18</v>
      </c>
      <c r="E77" s="34" t="s">
        <v>109</v>
      </c>
      <c r="F77" s="34" t="s">
        <v>11</v>
      </c>
      <c r="G77" s="32" t="s">
        <v>333</v>
      </c>
      <c r="H77" s="35">
        <f t="shared" si="0"/>
        <v>4235.7999999999993</v>
      </c>
      <c r="I77" s="59">
        <f>13535.8-8400-3000+100+2000</f>
        <v>4235.7999999999993</v>
      </c>
      <c r="J77" s="35">
        <v>0</v>
      </c>
      <c r="K77" s="59">
        <v>0</v>
      </c>
      <c r="L77" s="35">
        <v>0</v>
      </c>
    </row>
    <row r="78" spans="1:12" ht="27.6" x14ac:dyDescent="0.25">
      <c r="A78" s="32" t="s">
        <v>244</v>
      </c>
      <c r="B78" s="38" t="s">
        <v>28</v>
      </c>
      <c r="C78" s="34" t="s">
        <v>24</v>
      </c>
      <c r="D78" s="34" t="s">
        <v>18</v>
      </c>
      <c r="E78" s="34" t="s">
        <v>166</v>
      </c>
      <c r="F78" s="34" t="s">
        <v>9</v>
      </c>
      <c r="G78" s="32" t="s">
        <v>333</v>
      </c>
      <c r="H78" s="35">
        <f t="shared" si="0"/>
        <v>32716.3</v>
      </c>
      <c r="I78" s="59">
        <f>I79</f>
        <v>32716.3</v>
      </c>
      <c r="J78" s="35">
        <f>J79</f>
        <v>0</v>
      </c>
      <c r="K78" s="59">
        <f t="shared" ref="K78:L78" si="26">K79</f>
        <v>0</v>
      </c>
      <c r="L78" s="35">
        <f t="shared" si="26"/>
        <v>0</v>
      </c>
    </row>
    <row r="79" spans="1:12" ht="27.6" x14ac:dyDescent="0.25">
      <c r="A79" s="32" t="s">
        <v>245</v>
      </c>
      <c r="B79" s="38" t="s">
        <v>29</v>
      </c>
      <c r="C79" s="34" t="s">
        <v>24</v>
      </c>
      <c r="D79" s="34" t="s">
        <v>18</v>
      </c>
      <c r="E79" s="34" t="s">
        <v>167</v>
      </c>
      <c r="F79" s="34" t="s">
        <v>11</v>
      </c>
      <c r="G79" s="32" t="s">
        <v>333</v>
      </c>
      <c r="H79" s="35">
        <f t="shared" si="0"/>
        <v>32716.3</v>
      </c>
      <c r="I79" s="59">
        <v>32716.3</v>
      </c>
      <c r="J79" s="35">
        <v>0</v>
      </c>
      <c r="K79" s="59">
        <v>0</v>
      </c>
      <c r="L79" s="35">
        <v>0</v>
      </c>
    </row>
    <row r="80" spans="1:12" ht="41.4" x14ac:dyDescent="0.25">
      <c r="A80" s="32" t="s">
        <v>505</v>
      </c>
      <c r="B80" s="38" t="s">
        <v>504</v>
      </c>
      <c r="C80" s="34" t="s">
        <v>37</v>
      </c>
      <c r="D80" s="34" t="s">
        <v>50</v>
      </c>
      <c r="E80" s="34" t="s">
        <v>508</v>
      </c>
      <c r="F80" s="34" t="s">
        <v>9</v>
      </c>
      <c r="G80" s="32" t="s">
        <v>333</v>
      </c>
      <c r="H80" s="35">
        <f t="shared" si="0"/>
        <v>507</v>
      </c>
      <c r="I80" s="59">
        <f>SUM(I81:I82)</f>
        <v>136</v>
      </c>
      <c r="J80" s="35">
        <f t="shared" ref="J80:L80" si="27">SUM(J81:J82)</f>
        <v>0</v>
      </c>
      <c r="K80" s="59">
        <f t="shared" si="27"/>
        <v>371</v>
      </c>
      <c r="L80" s="35">
        <f t="shared" si="27"/>
        <v>0</v>
      </c>
    </row>
    <row r="81" spans="1:12" ht="55.2" x14ac:dyDescent="0.25">
      <c r="A81" s="32" t="s">
        <v>506</v>
      </c>
      <c r="B81" s="38" t="s">
        <v>509</v>
      </c>
      <c r="C81" s="34" t="s">
        <v>37</v>
      </c>
      <c r="D81" s="34" t="s">
        <v>50</v>
      </c>
      <c r="E81" s="34" t="s">
        <v>511</v>
      </c>
      <c r="F81" s="34" t="s">
        <v>11</v>
      </c>
      <c r="G81" s="32" t="s">
        <v>333</v>
      </c>
      <c r="H81" s="35">
        <f t="shared" si="0"/>
        <v>371</v>
      </c>
      <c r="I81" s="59">
        <v>0</v>
      </c>
      <c r="J81" s="35">
        <v>0</v>
      </c>
      <c r="K81" s="59">
        <f>370.6+0.4</f>
        <v>371</v>
      </c>
      <c r="L81" s="35">
        <v>0</v>
      </c>
    </row>
    <row r="82" spans="1:12" ht="41.4" x14ac:dyDescent="0.25">
      <c r="A82" s="32" t="s">
        <v>507</v>
      </c>
      <c r="B82" s="38" t="s">
        <v>510</v>
      </c>
      <c r="C82" s="34" t="s">
        <v>37</v>
      </c>
      <c r="D82" s="34" t="s">
        <v>50</v>
      </c>
      <c r="E82" s="34" t="s">
        <v>528</v>
      </c>
      <c r="F82" s="34" t="s">
        <v>11</v>
      </c>
      <c r="G82" s="32" t="s">
        <v>333</v>
      </c>
      <c r="H82" s="35">
        <f t="shared" si="0"/>
        <v>136</v>
      </c>
      <c r="I82" s="59">
        <f>136.4-0.4</f>
        <v>136</v>
      </c>
      <c r="J82" s="35">
        <v>0</v>
      </c>
      <c r="K82" s="59">
        <v>0</v>
      </c>
      <c r="L82" s="35">
        <v>0</v>
      </c>
    </row>
    <row r="83" spans="1:12" ht="69" customHeight="1" x14ac:dyDescent="0.25">
      <c r="A83" s="32" t="s">
        <v>239</v>
      </c>
      <c r="B83" s="37" t="s">
        <v>113</v>
      </c>
      <c r="C83" s="34" t="s">
        <v>24</v>
      </c>
      <c r="D83" s="34" t="s">
        <v>30</v>
      </c>
      <c r="E83" s="46" t="s">
        <v>116</v>
      </c>
      <c r="F83" s="34" t="s">
        <v>9</v>
      </c>
      <c r="G83" s="32" t="s">
        <v>333</v>
      </c>
      <c r="H83" s="35">
        <f>I83+K83+L83</f>
        <v>310153.89999999997</v>
      </c>
      <c r="I83" s="59">
        <f>I84+I93</f>
        <v>109971.59999999999</v>
      </c>
      <c r="J83" s="35">
        <f t="shared" ref="J83:L83" si="28">J84+J93</f>
        <v>0</v>
      </c>
      <c r="K83" s="59">
        <f t="shared" si="28"/>
        <v>200182.3</v>
      </c>
      <c r="L83" s="35">
        <f t="shared" si="28"/>
        <v>0</v>
      </c>
    </row>
    <row r="84" spans="1:12" ht="69" customHeight="1" x14ac:dyDescent="0.25">
      <c r="A84" s="32" t="s">
        <v>242</v>
      </c>
      <c r="B84" s="38" t="s">
        <v>31</v>
      </c>
      <c r="C84" s="34" t="s">
        <v>24</v>
      </c>
      <c r="D84" s="34" t="s">
        <v>30</v>
      </c>
      <c r="E84" s="46" t="s">
        <v>117</v>
      </c>
      <c r="F84" s="34" t="s">
        <v>9</v>
      </c>
      <c r="G84" s="32" t="s">
        <v>333</v>
      </c>
      <c r="H84" s="35">
        <f>I84+K84+L84</f>
        <v>161153.9</v>
      </c>
      <c r="I84" s="59">
        <f>I85+I89+I90+I91+I92</f>
        <v>64971.599999999991</v>
      </c>
      <c r="J84" s="35">
        <f t="shared" ref="J84:L84" si="29">J85+J89+J90+J91+J92</f>
        <v>0</v>
      </c>
      <c r="K84" s="59">
        <f t="shared" si="29"/>
        <v>96182.3</v>
      </c>
      <c r="L84" s="35">
        <f t="shared" si="29"/>
        <v>0</v>
      </c>
    </row>
    <row r="85" spans="1:12" ht="55.2" x14ac:dyDescent="0.25">
      <c r="A85" s="32" t="s">
        <v>243</v>
      </c>
      <c r="B85" s="38" t="s">
        <v>475</v>
      </c>
      <c r="C85" s="34" t="s">
        <v>24</v>
      </c>
      <c r="D85" s="34" t="s">
        <v>30</v>
      </c>
      <c r="E85" s="46" t="s">
        <v>118</v>
      </c>
      <c r="F85" s="34" t="s">
        <v>9</v>
      </c>
      <c r="G85" s="32" t="s">
        <v>333</v>
      </c>
      <c r="H85" s="35">
        <f>I85+K85+L85</f>
        <v>28045.399999999998</v>
      </c>
      <c r="I85" s="59">
        <f>I86+I87+I88</f>
        <v>28045.399999999998</v>
      </c>
      <c r="J85" s="35">
        <f t="shared" ref="J85:L85" si="30">J86+J87+J88</f>
        <v>0</v>
      </c>
      <c r="K85" s="59">
        <f t="shared" si="30"/>
        <v>0</v>
      </c>
      <c r="L85" s="35">
        <f t="shared" si="30"/>
        <v>0</v>
      </c>
    </row>
    <row r="86" spans="1:12" ht="82.8" x14ac:dyDescent="0.25">
      <c r="A86" s="32" t="s">
        <v>476</v>
      </c>
      <c r="B86" s="38" t="s">
        <v>362</v>
      </c>
      <c r="C86" s="34" t="s">
        <v>24</v>
      </c>
      <c r="D86" s="34" t="s">
        <v>30</v>
      </c>
      <c r="E86" s="46" t="s">
        <v>118</v>
      </c>
      <c r="F86" s="34" t="s">
        <v>11</v>
      </c>
      <c r="G86" s="32" t="s">
        <v>333</v>
      </c>
      <c r="H86" s="35">
        <f t="shared" ref="H86" si="31">I86+K86+L86</f>
        <v>27561.199999999997</v>
      </c>
      <c r="I86" s="59">
        <f>3500+7925.8-976.2+1500-3700-4500+(18984+3650)+1000+13300.4+177.6-13300.4</f>
        <v>27561.199999999997</v>
      </c>
      <c r="J86" s="35">
        <v>0</v>
      </c>
      <c r="K86" s="59">
        <v>0</v>
      </c>
      <c r="L86" s="35">
        <v>0</v>
      </c>
    </row>
    <row r="87" spans="1:12" ht="55.2" x14ac:dyDescent="0.25">
      <c r="A87" s="32" t="s">
        <v>477</v>
      </c>
      <c r="B87" s="38" t="s">
        <v>474</v>
      </c>
      <c r="C87" s="34" t="s">
        <v>24</v>
      </c>
      <c r="D87" s="34" t="s">
        <v>30</v>
      </c>
      <c r="E87" s="46" t="s">
        <v>118</v>
      </c>
      <c r="F87" s="34" t="s">
        <v>32</v>
      </c>
      <c r="G87" s="32" t="s">
        <v>333</v>
      </c>
      <c r="H87" s="35">
        <f t="shared" ref="H87" si="32">I87+K87+L87</f>
        <v>434.19999999999982</v>
      </c>
      <c r="I87" s="59">
        <f>4500+434.2-4500</f>
        <v>434.19999999999982</v>
      </c>
      <c r="J87" s="35">
        <v>0</v>
      </c>
      <c r="K87" s="59">
        <v>0</v>
      </c>
      <c r="L87" s="35">
        <v>0</v>
      </c>
    </row>
    <row r="88" spans="1:12" ht="27.6" x14ac:dyDescent="0.25">
      <c r="A88" s="32" t="s">
        <v>512</v>
      </c>
      <c r="B88" s="38" t="s">
        <v>269</v>
      </c>
      <c r="C88" s="34" t="s">
        <v>24</v>
      </c>
      <c r="D88" s="34" t="s">
        <v>30</v>
      </c>
      <c r="E88" s="46" t="s">
        <v>118</v>
      </c>
      <c r="F88" s="34" t="s">
        <v>64</v>
      </c>
      <c r="G88" s="32" t="s">
        <v>333</v>
      </c>
      <c r="H88" s="35">
        <f t="shared" ref="H88" si="33">I88+K88+L88</f>
        <v>50</v>
      </c>
      <c r="I88" s="59">
        <v>50</v>
      </c>
      <c r="J88" s="35">
        <v>0</v>
      </c>
      <c r="K88" s="59">
        <v>0</v>
      </c>
      <c r="L88" s="35">
        <v>0</v>
      </c>
    </row>
    <row r="89" spans="1:12" ht="55.2" x14ac:dyDescent="0.25">
      <c r="A89" s="32" t="s">
        <v>318</v>
      </c>
      <c r="B89" s="45" t="s">
        <v>486</v>
      </c>
      <c r="C89" s="34" t="s">
        <v>24</v>
      </c>
      <c r="D89" s="34" t="s">
        <v>30</v>
      </c>
      <c r="E89" s="46" t="s">
        <v>484</v>
      </c>
      <c r="F89" s="34" t="s">
        <v>32</v>
      </c>
      <c r="G89" s="32" t="s">
        <v>333</v>
      </c>
      <c r="H89" s="35">
        <f>I89+K89+L89</f>
        <v>50050</v>
      </c>
      <c r="I89" s="59">
        <v>0</v>
      </c>
      <c r="J89" s="35">
        <v>0</v>
      </c>
      <c r="K89" s="59">
        <v>50050</v>
      </c>
      <c r="L89" s="35">
        <v>0</v>
      </c>
    </row>
    <row r="90" spans="1:12" ht="48.6" customHeight="1" x14ac:dyDescent="0.25">
      <c r="A90" s="32" t="s">
        <v>377</v>
      </c>
      <c r="B90" s="45" t="s">
        <v>487</v>
      </c>
      <c r="C90" s="34" t="s">
        <v>24</v>
      </c>
      <c r="D90" s="34" t="s">
        <v>30</v>
      </c>
      <c r="E90" s="46" t="s">
        <v>485</v>
      </c>
      <c r="F90" s="34" t="s">
        <v>32</v>
      </c>
      <c r="G90" s="32" t="s">
        <v>333</v>
      </c>
      <c r="H90" s="35">
        <f>I90+K90+L90</f>
        <v>19950</v>
      </c>
      <c r="I90" s="59">
        <v>19950</v>
      </c>
      <c r="J90" s="35">
        <v>0</v>
      </c>
      <c r="K90" s="59">
        <v>0</v>
      </c>
      <c r="L90" s="35">
        <v>0</v>
      </c>
    </row>
    <row r="91" spans="1:12" ht="48" customHeight="1" x14ac:dyDescent="0.25">
      <c r="A91" s="32" t="s">
        <v>470</v>
      </c>
      <c r="B91" s="45" t="s">
        <v>469</v>
      </c>
      <c r="C91" s="34" t="s">
        <v>24</v>
      </c>
      <c r="D91" s="34" t="s">
        <v>30</v>
      </c>
      <c r="E91" s="46" t="s">
        <v>378</v>
      </c>
      <c r="F91" s="34" t="s">
        <v>32</v>
      </c>
      <c r="G91" s="32" t="s">
        <v>333</v>
      </c>
      <c r="H91" s="35">
        <f t="shared" ref="H91" si="34">I91+K91+L91</f>
        <v>46132.3</v>
      </c>
      <c r="I91" s="59">
        <v>0</v>
      </c>
      <c r="J91" s="35">
        <v>0</v>
      </c>
      <c r="K91" s="59">
        <v>46132.3</v>
      </c>
      <c r="L91" s="35">
        <v>0</v>
      </c>
    </row>
    <row r="92" spans="1:12" ht="41.4" x14ac:dyDescent="0.25">
      <c r="A92" s="32" t="s">
        <v>488</v>
      </c>
      <c r="B92" s="45" t="s">
        <v>394</v>
      </c>
      <c r="C92" s="34" t="s">
        <v>24</v>
      </c>
      <c r="D92" s="34" t="s">
        <v>30</v>
      </c>
      <c r="E92" s="46" t="s">
        <v>379</v>
      </c>
      <c r="F92" s="34" t="s">
        <v>32</v>
      </c>
      <c r="G92" s="32" t="s">
        <v>333</v>
      </c>
      <c r="H92" s="35">
        <f t="shared" ref="H92:H93" si="35">I92+K92+L92</f>
        <v>16976.2</v>
      </c>
      <c r="I92" s="59">
        <f>16976.2</f>
        <v>16976.2</v>
      </c>
      <c r="J92" s="35">
        <v>0</v>
      </c>
      <c r="K92" s="59">
        <v>0</v>
      </c>
      <c r="L92" s="35">
        <v>0</v>
      </c>
    </row>
    <row r="93" spans="1:12" ht="138" x14ac:dyDescent="0.25">
      <c r="A93" s="32" t="s">
        <v>489</v>
      </c>
      <c r="B93" s="45" t="s">
        <v>456</v>
      </c>
      <c r="C93" s="34" t="s">
        <v>24</v>
      </c>
      <c r="D93" s="34" t="s">
        <v>30</v>
      </c>
      <c r="E93" s="46" t="s">
        <v>497</v>
      </c>
      <c r="F93" s="34" t="s">
        <v>9</v>
      </c>
      <c r="G93" s="32" t="s">
        <v>333</v>
      </c>
      <c r="H93" s="35">
        <f t="shared" si="35"/>
        <v>149000</v>
      </c>
      <c r="I93" s="59">
        <f>I94+I95</f>
        <v>45000</v>
      </c>
      <c r="J93" s="35">
        <f t="shared" ref="J93:L93" si="36">J94+J95</f>
        <v>0</v>
      </c>
      <c r="K93" s="59">
        <f t="shared" si="36"/>
        <v>104000</v>
      </c>
      <c r="L93" s="35">
        <f t="shared" si="36"/>
        <v>0</v>
      </c>
    </row>
    <row r="94" spans="1:12" ht="45.6" customHeight="1" x14ac:dyDescent="0.25">
      <c r="A94" s="32" t="s">
        <v>494</v>
      </c>
      <c r="B94" s="38" t="s">
        <v>498</v>
      </c>
      <c r="C94" s="34" t="s">
        <v>24</v>
      </c>
      <c r="D94" s="34" t="s">
        <v>30</v>
      </c>
      <c r="E94" s="46" t="s">
        <v>471</v>
      </c>
      <c r="F94" s="34" t="s">
        <v>455</v>
      </c>
      <c r="G94" s="32" t="s">
        <v>333</v>
      </c>
      <c r="H94" s="35">
        <f t="shared" ref="H94" si="37">I94+K94+L94</f>
        <v>45000</v>
      </c>
      <c r="I94" s="59">
        <f>15000+30000</f>
        <v>45000</v>
      </c>
      <c r="J94" s="35">
        <v>0</v>
      </c>
      <c r="K94" s="59">
        <v>0</v>
      </c>
      <c r="L94" s="35">
        <v>0</v>
      </c>
    </row>
    <row r="95" spans="1:12" ht="41.4" x14ac:dyDescent="0.25">
      <c r="A95" s="32" t="s">
        <v>495</v>
      </c>
      <c r="B95" s="38" t="s">
        <v>482</v>
      </c>
      <c r="C95" s="34" t="s">
        <v>24</v>
      </c>
      <c r="D95" s="34" t="s">
        <v>30</v>
      </c>
      <c r="E95" s="46" t="s">
        <v>496</v>
      </c>
      <c r="F95" s="34" t="s">
        <v>455</v>
      </c>
      <c r="G95" s="32" t="s">
        <v>333</v>
      </c>
      <c r="H95" s="35">
        <f t="shared" ref="H95" si="38">I95+K95+L95</f>
        <v>104000</v>
      </c>
      <c r="I95" s="59">
        <v>0</v>
      </c>
      <c r="J95" s="35">
        <v>0</v>
      </c>
      <c r="K95" s="59">
        <v>104000</v>
      </c>
      <c r="L95" s="35">
        <v>0</v>
      </c>
    </row>
    <row r="96" spans="1:12" ht="27.6" x14ac:dyDescent="0.25">
      <c r="A96" s="32" t="s">
        <v>246</v>
      </c>
      <c r="B96" s="42" t="s">
        <v>114</v>
      </c>
      <c r="C96" s="34" t="s">
        <v>24</v>
      </c>
      <c r="D96" s="34" t="s">
        <v>30</v>
      </c>
      <c r="E96" s="46" t="s">
        <v>119</v>
      </c>
      <c r="F96" s="34" t="s">
        <v>9</v>
      </c>
      <c r="G96" s="32" t="s">
        <v>333</v>
      </c>
      <c r="H96" s="35">
        <f t="shared" si="0"/>
        <v>500</v>
      </c>
      <c r="I96" s="59">
        <f>I97</f>
        <v>500</v>
      </c>
      <c r="J96" s="35">
        <f>J97</f>
        <v>0</v>
      </c>
      <c r="K96" s="59">
        <f t="shared" ref="K96:L97" si="39">K97</f>
        <v>0</v>
      </c>
      <c r="L96" s="35">
        <f t="shared" si="39"/>
        <v>0</v>
      </c>
    </row>
    <row r="97" spans="1:12" ht="27.6" x14ac:dyDescent="0.25">
      <c r="A97" s="32" t="s">
        <v>247</v>
      </c>
      <c r="B97" s="38" t="s">
        <v>33</v>
      </c>
      <c r="C97" s="34" t="s">
        <v>24</v>
      </c>
      <c r="D97" s="34" t="s">
        <v>30</v>
      </c>
      <c r="E97" s="46" t="s">
        <v>120</v>
      </c>
      <c r="F97" s="34" t="s">
        <v>9</v>
      </c>
      <c r="G97" s="32" t="s">
        <v>333</v>
      </c>
      <c r="H97" s="35">
        <f t="shared" si="0"/>
        <v>500</v>
      </c>
      <c r="I97" s="59">
        <f>I98</f>
        <v>500</v>
      </c>
      <c r="J97" s="35">
        <f>J98</f>
        <v>0</v>
      </c>
      <c r="K97" s="59">
        <f t="shared" si="39"/>
        <v>0</v>
      </c>
      <c r="L97" s="35">
        <f t="shared" si="39"/>
        <v>0</v>
      </c>
    </row>
    <row r="98" spans="1:12" ht="27.6" x14ac:dyDescent="0.25">
      <c r="A98" s="32" t="s">
        <v>248</v>
      </c>
      <c r="B98" s="38" t="s">
        <v>34</v>
      </c>
      <c r="C98" s="34" t="s">
        <v>24</v>
      </c>
      <c r="D98" s="34" t="s">
        <v>30</v>
      </c>
      <c r="E98" s="46" t="s">
        <v>121</v>
      </c>
      <c r="F98" s="34" t="s">
        <v>11</v>
      </c>
      <c r="G98" s="32" t="s">
        <v>333</v>
      </c>
      <c r="H98" s="35">
        <f t="shared" si="0"/>
        <v>500</v>
      </c>
      <c r="I98" s="59">
        <f>1000-500</f>
        <v>500</v>
      </c>
      <c r="J98" s="35">
        <v>0</v>
      </c>
      <c r="K98" s="59">
        <v>0</v>
      </c>
      <c r="L98" s="35">
        <v>0</v>
      </c>
    </row>
    <row r="99" spans="1:12" ht="27.6" x14ac:dyDescent="0.25">
      <c r="A99" s="32" t="s">
        <v>249</v>
      </c>
      <c r="B99" s="42" t="s">
        <v>115</v>
      </c>
      <c r="C99" s="34" t="s">
        <v>24</v>
      </c>
      <c r="D99" s="34" t="s">
        <v>30</v>
      </c>
      <c r="E99" s="46" t="s">
        <v>122</v>
      </c>
      <c r="F99" s="34" t="s">
        <v>9</v>
      </c>
      <c r="G99" s="32" t="s">
        <v>333</v>
      </c>
      <c r="H99" s="35">
        <f t="shared" si="0"/>
        <v>11789.5</v>
      </c>
      <c r="I99" s="59">
        <f>I100</f>
        <v>11789.5</v>
      </c>
      <c r="J99" s="35">
        <f>J100</f>
        <v>0</v>
      </c>
      <c r="K99" s="59">
        <f t="shared" ref="K99:L99" si="40">K100</f>
        <v>0</v>
      </c>
      <c r="L99" s="35">
        <f t="shared" si="40"/>
        <v>0</v>
      </c>
    </row>
    <row r="100" spans="1:12" ht="27.6" x14ac:dyDescent="0.25">
      <c r="A100" s="32" t="s">
        <v>250</v>
      </c>
      <c r="B100" s="38" t="s">
        <v>36</v>
      </c>
      <c r="C100" s="34" t="s">
        <v>24</v>
      </c>
      <c r="D100" s="34" t="s">
        <v>30</v>
      </c>
      <c r="E100" s="46" t="s">
        <v>123</v>
      </c>
      <c r="F100" s="34" t="s">
        <v>9</v>
      </c>
      <c r="G100" s="32" t="s">
        <v>333</v>
      </c>
      <c r="H100" s="35">
        <f>I100+K100+L100</f>
        <v>11789.5</v>
      </c>
      <c r="I100" s="59">
        <f>I102+I101</f>
        <v>11789.5</v>
      </c>
      <c r="J100" s="35">
        <f t="shared" ref="J100:L100" si="41">J102+J101</f>
        <v>0</v>
      </c>
      <c r="K100" s="59">
        <f t="shared" si="41"/>
        <v>0</v>
      </c>
      <c r="L100" s="35">
        <f t="shared" si="41"/>
        <v>0</v>
      </c>
    </row>
    <row r="101" spans="1:12" ht="55.2" x14ac:dyDescent="0.25">
      <c r="A101" s="32" t="s">
        <v>251</v>
      </c>
      <c r="B101" s="38" t="s">
        <v>464</v>
      </c>
      <c r="C101" s="34" t="s">
        <v>24</v>
      </c>
      <c r="D101" s="34" t="s">
        <v>30</v>
      </c>
      <c r="E101" s="46" t="s">
        <v>124</v>
      </c>
      <c r="F101" s="34" t="s">
        <v>11</v>
      </c>
      <c r="G101" s="32" t="s">
        <v>333</v>
      </c>
      <c r="H101" s="35">
        <f t="shared" ref="H101" si="42">I101+K101+L101</f>
        <v>103.9</v>
      </c>
      <c r="I101" s="59">
        <f>99.9+4</f>
        <v>103.9</v>
      </c>
      <c r="J101" s="35">
        <v>0</v>
      </c>
      <c r="K101" s="59">
        <v>0</v>
      </c>
      <c r="L101" s="35">
        <v>0</v>
      </c>
    </row>
    <row r="102" spans="1:12" ht="27.6" x14ac:dyDescent="0.25">
      <c r="A102" s="32" t="s">
        <v>454</v>
      </c>
      <c r="B102" s="38" t="s">
        <v>252</v>
      </c>
      <c r="C102" s="34" t="s">
        <v>24</v>
      </c>
      <c r="D102" s="34" t="s">
        <v>30</v>
      </c>
      <c r="E102" s="46" t="s">
        <v>124</v>
      </c>
      <c r="F102" s="34" t="s">
        <v>32</v>
      </c>
      <c r="G102" s="32" t="s">
        <v>333</v>
      </c>
      <c r="H102" s="35">
        <f t="shared" si="0"/>
        <v>11685.6</v>
      </c>
      <c r="I102" s="59">
        <f>4500+9289.5-99.9-2000-4</f>
        <v>11685.6</v>
      </c>
      <c r="J102" s="35">
        <v>0</v>
      </c>
      <c r="K102" s="59">
        <v>0</v>
      </c>
      <c r="L102" s="35">
        <v>0</v>
      </c>
    </row>
    <row r="103" spans="1:12" ht="41.4" x14ac:dyDescent="0.25">
      <c r="A103" s="27" t="s">
        <v>253</v>
      </c>
      <c r="B103" s="40" t="s">
        <v>68</v>
      </c>
      <c r="C103" s="29" t="s">
        <v>133</v>
      </c>
      <c r="D103" s="29" t="s">
        <v>133</v>
      </c>
      <c r="E103" s="29" t="s">
        <v>110</v>
      </c>
      <c r="F103" s="29" t="s">
        <v>9</v>
      </c>
      <c r="G103" s="27" t="s">
        <v>333</v>
      </c>
      <c r="H103" s="30">
        <f t="shared" si="0"/>
        <v>280048.59999999998</v>
      </c>
      <c r="I103" s="62">
        <f>I104+I108+I113</f>
        <v>90629.300000000017</v>
      </c>
      <c r="J103" s="30">
        <f t="shared" ref="J103:L103" si="43">J104+J108+J113</f>
        <v>0</v>
      </c>
      <c r="K103" s="62">
        <f t="shared" si="43"/>
        <v>189419.3</v>
      </c>
      <c r="L103" s="30">
        <f t="shared" si="43"/>
        <v>0</v>
      </c>
    </row>
    <row r="104" spans="1:12" ht="55.2" x14ac:dyDescent="0.25">
      <c r="A104" s="32" t="s">
        <v>254</v>
      </c>
      <c r="B104" s="38" t="s">
        <v>157</v>
      </c>
      <c r="C104" s="34" t="s">
        <v>24</v>
      </c>
      <c r="D104" s="34" t="s">
        <v>18</v>
      </c>
      <c r="E104" s="34" t="s">
        <v>111</v>
      </c>
      <c r="F104" s="34" t="s">
        <v>9</v>
      </c>
      <c r="G104" s="32" t="s">
        <v>333</v>
      </c>
      <c r="H104" s="35">
        <f>I104+K104+L104</f>
        <v>137371.5</v>
      </c>
      <c r="I104" s="59">
        <f>I105+I106+I107</f>
        <v>35230.000000000007</v>
      </c>
      <c r="J104" s="35">
        <f t="shared" ref="J104:L104" si="44">J105+J106+J107</f>
        <v>0</v>
      </c>
      <c r="K104" s="59">
        <f t="shared" si="44"/>
        <v>102141.5</v>
      </c>
      <c r="L104" s="35">
        <f t="shared" si="44"/>
        <v>0</v>
      </c>
    </row>
    <row r="105" spans="1:12" ht="69" x14ac:dyDescent="0.25">
      <c r="A105" s="32" t="s">
        <v>255</v>
      </c>
      <c r="B105" s="38" t="s">
        <v>408</v>
      </c>
      <c r="C105" s="34" t="s">
        <v>24</v>
      </c>
      <c r="D105" s="34" t="s">
        <v>18</v>
      </c>
      <c r="E105" s="34" t="s">
        <v>406</v>
      </c>
      <c r="F105" s="34" t="s">
        <v>32</v>
      </c>
      <c r="G105" s="32" t="s">
        <v>333</v>
      </c>
      <c r="H105" s="35">
        <f t="shared" ref="H105" si="45">I105+K105+L105</f>
        <v>102141.5</v>
      </c>
      <c r="I105" s="59">
        <v>0</v>
      </c>
      <c r="J105" s="35">
        <v>0</v>
      </c>
      <c r="K105" s="59">
        <f>20627.7+84239.3-2725.5</f>
        <v>102141.5</v>
      </c>
      <c r="L105" s="35">
        <v>0</v>
      </c>
    </row>
    <row r="106" spans="1:12" ht="55.2" x14ac:dyDescent="0.25">
      <c r="A106" s="32" t="s">
        <v>376</v>
      </c>
      <c r="B106" s="38" t="s">
        <v>407</v>
      </c>
      <c r="C106" s="34" t="s">
        <v>24</v>
      </c>
      <c r="D106" s="34" t="s">
        <v>18</v>
      </c>
      <c r="E106" s="34" t="s">
        <v>112</v>
      </c>
      <c r="F106" s="34" t="s">
        <v>32</v>
      </c>
      <c r="G106" s="32" t="s">
        <v>333</v>
      </c>
      <c r="H106" s="35">
        <f t="shared" ref="H106:H195" si="46">I106+K106+L106</f>
        <v>29582.200000000004</v>
      </c>
      <c r="I106" s="59">
        <f>34003.8-7396+4391.4-1417</f>
        <v>29582.200000000004</v>
      </c>
      <c r="J106" s="35">
        <v>0</v>
      </c>
      <c r="K106" s="59">
        <v>0</v>
      </c>
      <c r="L106" s="35">
        <v>0</v>
      </c>
    </row>
    <row r="107" spans="1:12" ht="43.95" customHeight="1" x14ac:dyDescent="0.25">
      <c r="A107" s="32" t="s">
        <v>411</v>
      </c>
      <c r="B107" s="38" t="s">
        <v>410</v>
      </c>
      <c r="C107" s="34" t="s">
        <v>24</v>
      </c>
      <c r="D107" s="34" t="s">
        <v>18</v>
      </c>
      <c r="E107" s="34" t="s">
        <v>409</v>
      </c>
      <c r="F107" s="34" t="s">
        <v>32</v>
      </c>
      <c r="G107" s="32" t="s">
        <v>333</v>
      </c>
      <c r="H107" s="35">
        <f t="shared" ref="H107" si="47">I107+K107+L107</f>
        <v>5647.8</v>
      </c>
      <c r="I107" s="59">
        <f>5595.7+52.1</f>
        <v>5647.8</v>
      </c>
      <c r="J107" s="35">
        <v>0</v>
      </c>
      <c r="K107" s="59">
        <v>0</v>
      </c>
      <c r="L107" s="35">
        <v>0</v>
      </c>
    </row>
    <row r="108" spans="1:12" ht="41.4" x14ac:dyDescent="0.25">
      <c r="A108" s="32" t="s">
        <v>256</v>
      </c>
      <c r="B108" s="38" t="s">
        <v>158</v>
      </c>
      <c r="C108" s="34" t="s">
        <v>24</v>
      </c>
      <c r="D108" s="34" t="s">
        <v>18</v>
      </c>
      <c r="E108" s="34" t="s">
        <v>159</v>
      </c>
      <c r="F108" s="34" t="s">
        <v>9</v>
      </c>
      <c r="G108" s="32" t="s">
        <v>333</v>
      </c>
      <c r="H108" s="35">
        <f t="shared" si="46"/>
        <v>136779</v>
      </c>
      <c r="I108" s="59">
        <f>I109+I110+I111+I112</f>
        <v>49501.2</v>
      </c>
      <c r="J108" s="35">
        <f>J109+J110+J111+J112</f>
        <v>0</v>
      </c>
      <c r="K108" s="59">
        <f>K109+K110+K111+K112</f>
        <v>87277.8</v>
      </c>
      <c r="L108" s="35">
        <f>L109+L110+L111+L112</f>
        <v>0</v>
      </c>
    </row>
    <row r="109" spans="1:12" ht="166.2" customHeight="1" x14ac:dyDescent="0.25">
      <c r="A109" s="32" t="s">
        <v>257</v>
      </c>
      <c r="B109" s="47" t="s">
        <v>413</v>
      </c>
      <c r="C109" s="34" t="s">
        <v>24</v>
      </c>
      <c r="D109" s="34" t="s">
        <v>18</v>
      </c>
      <c r="E109" s="34" t="s">
        <v>412</v>
      </c>
      <c r="F109" s="34" t="s">
        <v>74</v>
      </c>
      <c r="G109" s="32" t="s">
        <v>333</v>
      </c>
      <c r="H109" s="35">
        <f t="shared" ref="H109" si="48">I109+K109+L109</f>
        <v>87277.8</v>
      </c>
      <c r="I109" s="59">
        <v>0</v>
      </c>
      <c r="J109" s="35">
        <v>0</v>
      </c>
      <c r="K109" s="59">
        <f>25983.6+62419.1-1124.9</f>
        <v>87277.8</v>
      </c>
      <c r="L109" s="35">
        <v>0</v>
      </c>
    </row>
    <row r="110" spans="1:12" ht="132" x14ac:dyDescent="0.25">
      <c r="A110" s="32" t="s">
        <v>257</v>
      </c>
      <c r="B110" s="47" t="s">
        <v>258</v>
      </c>
      <c r="C110" s="34" t="s">
        <v>24</v>
      </c>
      <c r="D110" s="34" t="s">
        <v>18</v>
      </c>
      <c r="E110" s="34" t="s">
        <v>160</v>
      </c>
      <c r="F110" s="34" t="s">
        <v>74</v>
      </c>
      <c r="G110" s="32" t="s">
        <v>333</v>
      </c>
      <c r="H110" s="35">
        <f t="shared" si="46"/>
        <v>22969.599999999999</v>
      </c>
      <c r="I110" s="59">
        <f>26407.1-9927+6916.5-427</f>
        <v>22969.599999999999</v>
      </c>
      <c r="J110" s="35">
        <v>0</v>
      </c>
      <c r="K110" s="59">
        <v>0</v>
      </c>
      <c r="L110" s="35">
        <v>0</v>
      </c>
    </row>
    <row r="111" spans="1:12" ht="147.6" x14ac:dyDescent="0.25">
      <c r="A111" s="32" t="s">
        <v>259</v>
      </c>
      <c r="B111" s="47" t="s">
        <v>414</v>
      </c>
      <c r="C111" s="34" t="s">
        <v>24</v>
      </c>
      <c r="D111" s="34" t="s">
        <v>18</v>
      </c>
      <c r="E111" s="34" t="s">
        <v>161</v>
      </c>
      <c r="F111" s="34" t="s">
        <v>74</v>
      </c>
      <c r="G111" s="32" t="s">
        <v>333</v>
      </c>
      <c r="H111" s="35">
        <f t="shared" ref="H111:H112" si="49">I111+K111+L111</f>
        <v>20454.399999999998</v>
      </c>
      <c r="I111" s="59">
        <f>20521.1+319.2-385.9</f>
        <v>20454.399999999998</v>
      </c>
      <c r="J111" s="35">
        <v>0</v>
      </c>
      <c r="K111" s="59">
        <v>0</v>
      </c>
      <c r="L111" s="35">
        <v>0</v>
      </c>
    </row>
    <row r="112" spans="1:12" ht="179.4" x14ac:dyDescent="0.25">
      <c r="A112" s="32" t="s">
        <v>260</v>
      </c>
      <c r="B112" s="38" t="s">
        <v>472</v>
      </c>
      <c r="C112" s="34" t="s">
        <v>24</v>
      </c>
      <c r="D112" s="34" t="s">
        <v>18</v>
      </c>
      <c r="E112" s="34" t="s">
        <v>162</v>
      </c>
      <c r="F112" s="34" t="s">
        <v>9</v>
      </c>
      <c r="G112" s="32" t="s">
        <v>333</v>
      </c>
      <c r="H112" s="35">
        <f t="shared" si="49"/>
        <v>6077.2</v>
      </c>
      <c r="I112" s="59">
        <f>8020.9-1000-943.7</f>
        <v>6077.2</v>
      </c>
      <c r="J112" s="35">
        <v>0</v>
      </c>
      <c r="K112" s="59">
        <v>0</v>
      </c>
      <c r="L112" s="35">
        <v>0</v>
      </c>
    </row>
    <row r="113" spans="1:12" ht="27.6" x14ac:dyDescent="0.25">
      <c r="A113" s="32" t="s">
        <v>261</v>
      </c>
      <c r="B113" s="38" t="s">
        <v>240</v>
      </c>
      <c r="C113" s="34" t="s">
        <v>24</v>
      </c>
      <c r="D113" s="34" t="s">
        <v>18</v>
      </c>
      <c r="E113" s="34" t="s">
        <v>163</v>
      </c>
      <c r="F113" s="34" t="s">
        <v>9</v>
      </c>
      <c r="G113" s="32" t="s">
        <v>333</v>
      </c>
      <c r="H113" s="35">
        <f t="shared" si="46"/>
        <v>5898.1</v>
      </c>
      <c r="I113" s="59">
        <f>I114</f>
        <v>5898.1</v>
      </c>
      <c r="J113" s="35">
        <f>J114</f>
        <v>0</v>
      </c>
      <c r="K113" s="59">
        <f t="shared" ref="K113:L113" si="50">K114</f>
        <v>0</v>
      </c>
      <c r="L113" s="35">
        <f t="shared" si="50"/>
        <v>0</v>
      </c>
    </row>
    <row r="114" spans="1:12" ht="27.6" x14ac:dyDescent="0.25">
      <c r="A114" s="32" t="s">
        <v>262</v>
      </c>
      <c r="B114" s="38" t="s">
        <v>241</v>
      </c>
      <c r="C114" s="34" t="s">
        <v>24</v>
      </c>
      <c r="D114" s="34" t="s">
        <v>18</v>
      </c>
      <c r="E114" s="34" t="s">
        <v>156</v>
      </c>
      <c r="F114" s="34" t="s">
        <v>9</v>
      </c>
      <c r="G114" s="32" t="s">
        <v>333</v>
      </c>
      <c r="H114" s="35">
        <f t="shared" si="46"/>
        <v>5898.1</v>
      </c>
      <c r="I114" s="59">
        <f>I115+I116</f>
        <v>5898.1</v>
      </c>
      <c r="J114" s="35">
        <f>J115+J116</f>
        <v>0</v>
      </c>
      <c r="K114" s="59">
        <f t="shared" ref="K114:L114" si="51">K115+K116</f>
        <v>0</v>
      </c>
      <c r="L114" s="35">
        <f t="shared" si="51"/>
        <v>0</v>
      </c>
    </row>
    <row r="115" spans="1:12" ht="41.4" x14ac:dyDescent="0.25">
      <c r="A115" s="32" t="s">
        <v>263</v>
      </c>
      <c r="B115" s="38" t="s">
        <v>81</v>
      </c>
      <c r="C115" s="34" t="s">
        <v>24</v>
      </c>
      <c r="D115" s="34" t="s">
        <v>18</v>
      </c>
      <c r="E115" s="34" t="s">
        <v>156</v>
      </c>
      <c r="F115" s="34" t="s">
        <v>11</v>
      </c>
      <c r="G115" s="32" t="s">
        <v>333</v>
      </c>
      <c r="H115" s="35">
        <f t="shared" si="46"/>
        <v>498.1</v>
      </c>
      <c r="I115" s="59">
        <f>700+479.5-681.4</f>
        <v>498.1</v>
      </c>
      <c r="J115" s="35">
        <v>0</v>
      </c>
      <c r="K115" s="59">
        <v>0</v>
      </c>
      <c r="L115" s="35">
        <v>0</v>
      </c>
    </row>
    <row r="116" spans="1:12" ht="13.8" x14ac:dyDescent="0.25">
      <c r="A116" s="32" t="s">
        <v>264</v>
      </c>
      <c r="B116" s="38" t="s">
        <v>13</v>
      </c>
      <c r="C116" s="34" t="s">
        <v>24</v>
      </c>
      <c r="D116" s="34" t="s">
        <v>18</v>
      </c>
      <c r="E116" s="34" t="s">
        <v>156</v>
      </c>
      <c r="F116" s="34" t="s">
        <v>14</v>
      </c>
      <c r="G116" s="32" t="s">
        <v>333</v>
      </c>
      <c r="H116" s="35">
        <f t="shared" ref="H116" si="52">I116+K116+L116</f>
        <v>5400</v>
      </c>
      <c r="I116" s="59">
        <f>6000-600</f>
        <v>5400</v>
      </c>
      <c r="J116" s="35">
        <v>0</v>
      </c>
      <c r="K116" s="59">
        <v>0</v>
      </c>
      <c r="L116" s="35">
        <v>0</v>
      </c>
    </row>
    <row r="117" spans="1:12" ht="41.4" x14ac:dyDescent="0.25">
      <c r="A117" s="27" t="s">
        <v>265</v>
      </c>
      <c r="B117" s="44" t="s">
        <v>97</v>
      </c>
      <c r="C117" s="29" t="s">
        <v>133</v>
      </c>
      <c r="D117" s="29" t="s">
        <v>133</v>
      </c>
      <c r="E117" s="27" t="s">
        <v>125</v>
      </c>
      <c r="F117" s="27" t="s">
        <v>9</v>
      </c>
      <c r="G117" s="27" t="s">
        <v>333</v>
      </c>
      <c r="H117" s="30">
        <f t="shared" si="46"/>
        <v>426679.89999999997</v>
      </c>
      <c r="I117" s="61">
        <f>I118+I150</f>
        <v>271455.89999999997</v>
      </c>
      <c r="J117" s="41">
        <f>J118+J150</f>
        <v>0</v>
      </c>
      <c r="K117" s="61">
        <f>K118+K150</f>
        <v>155224</v>
      </c>
      <c r="L117" s="41">
        <f>L118+L150</f>
        <v>0</v>
      </c>
    </row>
    <row r="118" spans="1:12" ht="13.8" x14ac:dyDescent="0.25">
      <c r="A118" s="32" t="s">
        <v>266</v>
      </c>
      <c r="B118" s="38" t="s">
        <v>473</v>
      </c>
      <c r="C118" s="34" t="s">
        <v>24</v>
      </c>
      <c r="D118" s="34" t="s">
        <v>35</v>
      </c>
      <c r="E118" s="34" t="s">
        <v>177</v>
      </c>
      <c r="F118" s="34" t="s">
        <v>9</v>
      </c>
      <c r="G118" s="32" t="s">
        <v>333</v>
      </c>
      <c r="H118" s="35">
        <f t="shared" si="46"/>
        <v>388988.6</v>
      </c>
      <c r="I118" s="58">
        <f>I119+I130+I134+I140+I143+I146</f>
        <v>262151.3</v>
      </c>
      <c r="J118" s="36">
        <f t="shared" ref="J118:L118" si="53">J119+J130+J134+J140+J143+J146</f>
        <v>0</v>
      </c>
      <c r="K118" s="58">
        <f t="shared" si="53"/>
        <v>126837.3</v>
      </c>
      <c r="L118" s="36">
        <f t="shared" si="53"/>
        <v>0</v>
      </c>
    </row>
    <row r="119" spans="1:12" ht="55.2" x14ac:dyDescent="0.25">
      <c r="A119" s="32" t="s">
        <v>267</v>
      </c>
      <c r="B119" s="38" t="s">
        <v>178</v>
      </c>
      <c r="C119" s="34" t="s">
        <v>24</v>
      </c>
      <c r="D119" s="34" t="s">
        <v>35</v>
      </c>
      <c r="E119" s="46" t="s">
        <v>179</v>
      </c>
      <c r="F119" s="34" t="s">
        <v>9</v>
      </c>
      <c r="G119" s="32" t="s">
        <v>333</v>
      </c>
      <c r="H119" s="35">
        <f>I119+K119+L119</f>
        <v>256082.9</v>
      </c>
      <c r="I119" s="59">
        <f>I120+I121+I122+I126+I127</f>
        <v>205204.9</v>
      </c>
      <c r="J119" s="59">
        <f t="shared" ref="J119:L119" si="54">J120+J121+J122+J126+J127</f>
        <v>0</v>
      </c>
      <c r="K119" s="59">
        <f t="shared" si="54"/>
        <v>50878</v>
      </c>
      <c r="L119" s="59">
        <f t="shared" si="54"/>
        <v>0</v>
      </c>
    </row>
    <row r="120" spans="1:12" ht="82.8" x14ac:dyDescent="0.25">
      <c r="A120" s="32" t="s">
        <v>268</v>
      </c>
      <c r="B120" s="38" t="s">
        <v>417</v>
      </c>
      <c r="C120" s="34" t="s">
        <v>24</v>
      </c>
      <c r="D120" s="34" t="s">
        <v>35</v>
      </c>
      <c r="E120" s="46" t="s">
        <v>415</v>
      </c>
      <c r="F120" s="34" t="s">
        <v>11</v>
      </c>
      <c r="G120" s="32" t="s">
        <v>333</v>
      </c>
      <c r="H120" s="35">
        <f t="shared" ref="H120" si="55">I120+K120+L120</f>
        <v>800</v>
      </c>
      <c r="I120" s="59">
        <v>0</v>
      </c>
      <c r="J120" s="35">
        <f>J121</f>
        <v>0</v>
      </c>
      <c r="K120" s="59">
        <v>800</v>
      </c>
      <c r="L120" s="35">
        <f t="shared" ref="K120:L122" si="56">L121</f>
        <v>0</v>
      </c>
    </row>
    <row r="121" spans="1:12" ht="69" x14ac:dyDescent="0.25">
      <c r="A121" s="32" t="s">
        <v>348</v>
      </c>
      <c r="B121" s="38" t="s">
        <v>349</v>
      </c>
      <c r="C121" s="34" t="s">
        <v>24</v>
      </c>
      <c r="D121" s="34" t="s">
        <v>35</v>
      </c>
      <c r="E121" s="46" t="s">
        <v>350</v>
      </c>
      <c r="F121" s="34" t="s">
        <v>41</v>
      </c>
      <c r="G121" s="32" t="s">
        <v>333</v>
      </c>
      <c r="H121" s="35">
        <f t="shared" si="46"/>
        <v>48</v>
      </c>
      <c r="I121" s="59">
        <v>48</v>
      </c>
      <c r="J121" s="35">
        <f>J122</f>
        <v>0</v>
      </c>
      <c r="K121" s="59">
        <f t="shared" si="56"/>
        <v>0</v>
      </c>
      <c r="L121" s="35">
        <f t="shared" si="56"/>
        <v>0</v>
      </c>
    </row>
    <row r="122" spans="1:12" ht="55.2" x14ac:dyDescent="0.25">
      <c r="A122" s="32" t="s">
        <v>418</v>
      </c>
      <c r="B122" s="38" t="s">
        <v>180</v>
      </c>
      <c r="C122" s="34" t="s">
        <v>24</v>
      </c>
      <c r="D122" s="34" t="s">
        <v>35</v>
      </c>
      <c r="E122" s="46" t="s">
        <v>181</v>
      </c>
      <c r="F122" s="34" t="s">
        <v>9</v>
      </c>
      <c r="G122" s="32" t="s">
        <v>333</v>
      </c>
      <c r="H122" s="35">
        <f t="shared" si="46"/>
        <v>205128.1</v>
      </c>
      <c r="I122" s="59">
        <f>I123+I124+I125</f>
        <v>205128.1</v>
      </c>
      <c r="J122" s="35">
        <f>J123</f>
        <v>0</v>
      </c>
      <c r="K122" s="59">
        <f t="shared" si="56"/>
        <v>0</v>
      </c>
      <c r="L122" s="35">
        <f t="shared" si="56"/>
        <v>0</v>
      </c>
    </row>
    <row r="123" spans="1:12" ht="41.4" x14ac:dyDescent="0.25">
      <c r="A123" s="32" t="s">
        <v>419</v>
      </c>
      <c r="B123" s="38" t="s">
        <v>81</v>
      </c>
      <c r="C123" s="34" t="s">
        <v>24</v>
      </c>
      <c r="D123" s="34" t="s">
        <v>35</v>
      </c>
      <c r="E123" s="46" t="s">
        <v>181</v>
      </c>
      <c r="F123" s="34" t="s">
        <v>11</v>
      </c>
      <c r="G123" s="32" t="s">
        <v>333</v>
      </c>
      <c r="H123" s="35">
        <f t="shared" si="46"/>
        <v>60005.9</v>
      </c>
      <c r="I123" s="59">
        <f>58000+500-1494.1+3000</f>
        <v>60005.9</v>
      </c>
      <c r="J123" s="35">
        <v>0</v>
      </c>
      <c r="K123" s="59">
        <v>0</v>
      </c>
      <c r="L123" s="35">
        <v>0</v>
      </c>
    </row>
    <row r="124" spans="1:12" ht="41.4" x14ac:dyDescent="0.25">
      <c r="A124" s="32" t="s">
        <v>420</v>
      </c>
      <c r="B124" s="38" t="s">
        <v>12</v>
      </c>
      <c r="C124" s="34" t="s">
        <v>24</v>
      </c>
      <c r="D124" s="34" t="s">
        <v>35</v>
      </c>
      <c r="E124" s="46" t="s">
        <v>181</v>
      </c>
      <c r="F124" s="34" t="s">
        <v>14</v>
      </c>
      <c r="G124" s="32" t="s">
        <v>333</v>
      </c>
      <c r="H124" s="35">
        <f t="shared" si="46"/>
        <v>144622.20000000001</v>
      </c>
      <c r="I124" s="59">
        <f>105297.6+1000+3835.7+1000+6000+4345.6-1000+2000+1000+7098.5+11607.8+200+2167+70</f>
        <v>144622.20000000001</v>
      </c>
      <c r="J124" s="35">
        <v>0</v>
      </c>
      <c r="K124" s="59">
        <v>0</v>
      </c>
      <c r="L124" s="35">
        <v>0</v>
      </c>
    </row>
    <row r="125" spans="1:12" ht="41.4" x14ac:dyDescent="0.25">
      <c r="A125" s="32" t="s">
        <v>421</v>
      </c>
      <c r="B125" s="38" t="s">
        <v>330</v>
      </c>
      <c r="C125" s="34" t="s">
        <v>24</v>
      </c>
      <c r="D125" s="34" t="s">
        <v>35</v>
      </c>
      <c r="E125" s="46" t="s">
        <v>181</v>
      </c>
      <c r="F125" s="34" t="s">
        <v>331</v>
      </c>
      <c r="G125" s="32" t="s">
        <v>333</v>
      </c>
      <c r="H125" s="35">
        <f t="shared" si="46"/>
        <v>500</v>
      </c>
      <c r="I125" s="59">
        <v>500</v>
      </c>
      <c r="J125" s="35">
        <v>0</v>
      </c>
      <c r="K125" s="59">
        <v>0</v>
      </c>
      <c r="L125" s="35">
        <v>0</v>
      </c>
    </row>
    <row r="126" spans="1:12" ht="165.6" x14ac:dyDescent="0.25">
      <c r="A126" s="32" t="s">
        <v>531</v>
      </c>
      <c r="B126" s="38" t="s">
        <v>529</v>
      </c>
      <c r="C126" s="34" t="s">
        <v>24</v>
      </c>
      <c r="D126" s="34" t="s">
        <v>35</v>
      </c>
      <c r="E126" s="46" t="s">
        <v>530</v>
      </c>
      <c r="F126" s="34" t="s">
        <v>11</v>
      </c>
      <c r="G126" s="32" t="s">
        <v>333</v>
      </c>
      <c r="H126" s="35">
        <f t="shared" si="46"/>
        <v>50000</v>
      </c>
      <c r="I126" s="59">
        <v>0</v>
      </c>
      <c r="J126" s="35">
        <v>0</v>
      </c>
      <c r="K126" s="59">
        <v>50000</v>
      </c>
      <c r="L126" s="35">
        <v>0</v>
      </c>
    </row>
    <row r="127" spans="1:12" ht="26.4" customHeight="1" x14ac:dyDescent="0.25">
      <c r="A127" s="32" t="s">
        <v>532</v>
      </c>
      <c r="B127" s="38" t="s">
        <v>463</v>
      </c>
      <c r="C127" s="34" t="s">
        <v>24</v>
      </c>
      <c r="D127" s="34" t="s">
        <v>35</v>
      </c>
      <c r="E127" s="46" t="s">
        <v>179</v>
      </c>
      <c r="F127" s="34" t="s">
        <v>11</v>
      </c>
      <c r="G127" s="32" t="s">
        <v>333</v>
      </c>
      <c r="H127" s="35">
        <f>I127+K127+L127</f>
        <v>106.8</v>
      </c>
      <c r="I127" s="59">
        <f>SUM(I128:I129)</f>
        <v>28.8</v>
      </c>
      <c r="J127" s="35">
        <f t="shared" ref="J127:L127" si="57">SUM(J128:J129)</f>
        <v>0</v>
      </c>
      <c r="K127" s="59">
        <f t="shared" si="57"/>
        <v>78</v>
      </c>
      <c r="L127" s="35">
        <f t="shared" si="57"/>
        <v>0</v>
      </c>
    </row>
    <row r="128" spans="1:12" ht="96.6" x14ac:dyDescent="0.25">
      <c r="A128" s="32" t="s">
        <v>533</v>
      </c>
      <c r="B128" s="38" t="s">
        <v>480</v>
      </c>
      <c r="C128" s="34" t="s">
        <v>24</v>
      </c>
      <c r="D128" s="34" t="s">
        <v>35</v>
      </c>
      <c r="E128" s="46" t="s">
        <v>478</v>
      </c>
      <c r="F128" s="34" t="s">
        <v>11</v>
      </c>
      <c r="G128" s="32" t="s">
        <v>333</v>
      </c>
      <c r="H128" s="35">
        <f t="shared" ref="H128" si="58">I128+K128+L128</f>
        <v>78</v>
      </c>
      <c r="I128" s="59">
        <v>0</v>
      </c>
      <c r="J128" s="35">
        <v>0</v>
      </c>
      <c r="K128" s="59">
        <v>78</v>
      </c>
      <c r="L128" s="35">
        <v>0</v>
      </c>
    </row>
    <row r="129" spans="1:12" ht="41.4" x14ac:dyDescent="0.25">
      <c r="A129" s="32" t="s">
        <v>534</v>
      </c>
      <c r="B129" s="38" t="s">
        <v>463</v>
      </c>
      <c r="C129" s="34" t="s">
        <v>24</v>
      </c>
      <c r="D129" s="34" t="s">
        <v>35</v>
      </c>
      <c r="E129" s="46" t="s">
        <v>462</v>
      </c>
      <c r="F129" s="34" t="s">
        <v>11</v>
      </c>
      <c r="G129" s="32" t="s">
        <v>333</v>
      </c>
      <c r="H129" s="35">
        <f t="shared" ref="H129" si="59">I129+K129+L129</f>
        <v>28.8</v>
      </c>
      <c r="I129" s="59">
        <v>28.8</v>
      </c>
      <c r="J129" s="35">
        <v>0</v>
      </c>
      <c r="K129" s="59">
        <v>0</v>
      </c>
      <c r="L129" s="35">
        <v>0</v>
      </c>
    </row>
    <row r="130" spans="1:12" ht="82.8" x14ac:dyDescent="0.25">
      <c r="A130" s="32" t="s">
        <v>270</v>
      </c>
      <c r="B130" s="38" t="s">
        <v>332</v>
      </c>
      <c r="C130" s="34" t="s">
        <v>24</v>
      </c>
      <c r="D130" s="34" t="s">
        <v>35</v>
      </c>
      <c r="E130" s="46" t="s">
        <v>182</v>
      </c>
      <c r="F130" s="34" t="s">
        <v>9</v>
      </c>
      <c r="G130" s="32" t="s">
        <v>333</v>
      </c>
      <c r="H130" s="35">
        <f t="shared" si="46"/>
        <v>53513.100000000006</v>
      </c>
      <c r="I130" s="59">
        <f>I131+I132+I133</f>
        <v>5499.9999999999991</v>
      </c>
      <c r="J130" s="35">
        <f t="shared" ref="J130:L130" si="60">J131+J132+J133</f>
        <v>0</v>
      </c>
      <c r="K130" s="59">
        <f t="shared" si="60"/>
        <v>48013.100000000006</v>
      </c>
      <c r="L130" s="35">
        <f t="shared" si="60"/>
        <v>0</v>
      </c>
    </row>
    <row r="131" spans="1:12" ht="124.2" x14ac:dyDescent="0.25">
      <c r="A131" s="32" t="s">
        <v>271</v>
      </c>
      <c r="B131" s="38" t="s">
        <v>423</v>
      </c>
      <c r="C131" s="34" t="s">
        <v>24</v>
      </c>
      <c r="D131" s="34" t="s">
        <v>35</v>
      </c>
      <c r="E131" s="46" t="s">
        <v>424</v>
      </c>
      <c r="F131" s="34" t="s">
        <v>11</v>
      </c>
      <c r="G131" s="32" t="s">
        <v>333</v>
      </c>
      <c r="H131" s="35">
        <f t="shared" ref="H131:H132" si="61">I131+K131+L131</f>
        <v>48013.100000000006</v>
      </c>
      <c r="I131" s="59">
        <v>0</v>
      </c>
      <c r="J131" s="35">
        <f>J132</f>
        <v>0</v>
      </c>
      <c r="K131" s="59">
        <f>34664.3+13037.9+310.9</f>
        <v>48013.100000000006</v>
      </c>
      <c r="L131" s="35">
        <f t="shared" ref="L131" si="62">L132</f>
        <v>0</v>
      </c>
    </row>
    <row r="132" spans="1:12" ht="124.2" x14ac:dyDescent="0.25">
      <c r="A132" s="32" t="s">
        <v>422</v>
      </c>
      <c r="B132" s="38" t="s">
        <v>479</v>
      </c>
      <c r="C132" s="34" t="s">
        <v>24</v>
      </c>
      <c r="D132" s="34" t="s">
        <v>35</v>
      </c>
      <c r="E132" s="46" t="s">
        <v>351</v>
      </c>
      <c r="F132" s="34" t="s">
        <v>11</v>
      </c>
      <c r="G132" s="32" t="s">
        <v>333</v>
      </c>
      <c r="H132" s="35">
        <f t="shared" si="61"/>
        <v>4755.0999999999995</v>
      </c>
      <c r="I132" s="59">
        <f>5500-859.1+114.2</f>
        <v>4755.0999999999995</v>
      </c>
      <c r="J132" s="35">
        <v>0</v>
      </c>
      <c r="K132" s="59">
        <v>0</v>
      </c>
      <c r="L132" s="35">
        <v>0</v>
      </c>
    </row>
    <row r="133" spans="1:12" ht="82.8" x14ac:dyDescent="0.25">
      <c r="A133" s="32" t="s">
        <v>460</v>
      </c>
      <c r="B133" s="38" t="s">
        <v>459</v>
      </c>
      <c r="C133" s="34" t="s">
        <v>24</v>
      </c>
      <c r="D133" s="34" t="s">
        <v>35</v>
      </c>
      <c r="E133" s="46" t="s">
        <v>461</v>
      </c>
      <c r="F133" s="34" t="s">
        <v>11</v>
      </c>
      <c r="G133" s="32" t="s">
        <v>333</v>
      </c>
      <c r="H133" s="35">
        <f t="shared" ref="H133" si="63">I133+K133+L133</f>
        <v>744.9</v>
      </c>
      <c r="I133" s="59">
        <f>859.1-114.2</f>
        <v>744.9</v>
      </c>
      <c r="J133" s="35">
        <v>0</v>
      </c>
      <c r="K133" s="59">
        <v>0</v>
      </c>
      <c r="L133" s="35">
        <v>0</v>
      </c>
    </row>
    <row r="134" spans="1:12" ht="27.6" x14ac:dyDescent="0.25">
      <c r="A134" s="32" t="s">
        <v>275</v>
      </c>
      <c r="B134" s="38" t="s">
        <v>186</v>
      </c>
      <c r="C134" s="34" t="s">
        <v>24</v>
      </c>
      <c r="D134" s="34" t="s">
        <v>35</v>
      </c>
      <c r="E134" s="46" t="s">
        <v>183</v>
      </c>
      <c r="F134" s="34" t="s">
        <v>9</v>
      </c>
      <c r="G134" s="32" t="s">
        <v>333</v>
      </c>
      <c r="H134" s="35">
        <f t="shared" si="46"/>
        <v>14895</v>
      </c>
      <c r="I134" s="59">
        <f>I135+I136</f>
        <v>14895</v>
      </c>
      <c r="J134" s="35">
        <f t="shared" ref="J134:L134" si="64">J135+J136</f>
        <v>0</v>
      </c>
      <c r="K134" s="59">
        <f t="shared" si="64"/>
        <v>0</v>
      </c>
      <c r="L134" s="35">
        <f t="shared" si="64"/>
        <v>0</v>
      </c>
    </row>
    <row r="135" spans="1:12" ht="69" x14ac:dyDescent="0.25">
      <c r="A135" s="32" t="s">
        <v>276</v>
      </c>
      <c r="B135" s="33" t="s">
        <v>371</v>
      </c>
      <c r="C135" s="34" t="s">
        <v>24</v>
      </c>
      <c r="D135" s="34" t="s">
        <v>35</v>
      </c>
      <c r="E135" s="46" t="s">
        <v>184</v>
      </c>
      <c r="F135" s="34" t="s">
        <v>41</v>
      </c>
      <c r="G135" s="32" t="s">
        <v>333</v>
      </c>
      <c r="H135" s="35">
        <f t="shared" si="46"/>
        <v>14461.1</v>
      </c>
      <c r="I135" s="59">
        <f>14325.1+136</f>
        <v>14461.1</v>
      </c>
      <c r="J135" s="35">
        <v>0</v>
      </c>
      <c r="K135" s="59">
        <v>0</v>
      </c>
      <c r="L135" s="35">
        <v>0</v>
      </c>
    </row>
    <row r="136" spans="1:12" ht="41.4" x14ac:dyDescent="0.25">
      <c r="A136" s="32" t="s">
        <v>277</v>
      </c>
      <c r="B136" s="33" t="s">
        <v>467</v>
      </c>
      <c r="C136" s="34" t="s">
        <v>24</v>
      </c>
      <c r="D136" s="34" t="s">
        <v>35</v>
      </c>
      <c r="E136" s="46" t="s">
        <v>185</v>
      </c>
      <c r="F136" s="34" t="s">
        <v>9</v>
      </c>
      <c r="G136" s="32" t="s">
        <v>333</v>
      </c>
      <c r="H136" s="35">
        <f t="shared" si="46"/>
        <v>433.9</v>
      </c>
      <c r="I136" s="59">
        <f>SUM(I137:I139)</f>
        <v>433.9</v>
      </c>
      <c r="J136" s="35">
        <f t="shared" ref="J136:L136" si="65">SUM(J137:J139)</f>
        <v>0</v>
      </c>
      <c r="K136" s="59">
        <f t="shared" si="65"/>
        <v>0</v>
      </c>
      <c r="L136" s="35">
        <f t="shared" si="65"/>
        <v>0</v>
      </c>
    </row>
    <row r="137" spans="1:12" ht="41.4" x14ac:dyDescent="0.25">
      <c r="A137" s="32" t="s">
        <v>352</v>
      </c>
      <c r="B137" s="38" t="s">
        <v>81</v>
      </c>
      <c r="C137" s="34" t="s">
        <v>24</v>
      </c>
      <c r="D137" s="34" t="s">
        <v>35</v>
      </c>
      <c r="E137" s="46" t="s">
        <v>185</v>
      </c>
      <c r="F137" s="34" t="s">
        <v>11</v>
      </c>
      <c r="G137" s="32" t="s">
        <v>333</v>
      </c>
      <c r="H137" s="35">
        <f t="shared" si="46"/>
        <v>322.3</v>
      </c>
      <c r="I137" s="59">
        <f>323.1-0.8</f>
        <v>322.3</v>
      </c>
      <c r="J137" s="35">
        <v>0</v>
      </c>
      <c r="K137" s="59">
        <v>0</v>
      </c>
      <c r="L137" s="35">
        <v>0</v>
      </c>
    </row>
    <row r="138" spans="1:12" ht="27.6" x14ac:dyDescent="0.25">
      <c r="A138" s="32" t="s">
        <v>353</v>
      </c>
      <c r="B138" s="37" t="s">
        <v>363</v>
      </c>
      <c r="C138" s="34" t="s">
        <v>24</v>
      </c>
      <c r="D138" s="34" t="s">
        <v>35</v>
      </c>
      <c r="E138" s="46" t="s">
        <v>185</v>
      </c>
      <c r="F138" s="34" t="s">
        <v>52</v>
      </c>
      <c r="G138" s="32" t="s">
        <v>333</v>
      </c>
      <c r="H138" s="35">
        <f t="shared" si="46"/>
        <v>106.6</v>
      </c>
      <c r="I138" s="59">
        <v>106.6</v>
      </c>
      <c r="J138" s="35">
        <v>0</v>
      </c>
      <c r="K138" s="59">
        <v>0</v>
      </c>
      <c r="L138" s="35">
        <v>0</v>
      </c>
    </row>
    <row r="139" spans="1:12" ht="13.8" x14ac:dyDescent="0.25">
      <c r="A139" s="32" t="s">
        <v>354</v>
      </c>
      <c r="B139" s="38" t="s">
        <v>335</v>
      </c>
      <c r="C139" s="34" t="s">
        <v>24</v>
      </c>
      <c r="D139" s="34" t="s">
        <v>35</v>
      </c>
      <c r="E139" s="46" t="s">
        <v>185</v>
      </c>
      <c r="F139" s="34" t="s">
        <v>331</v>
      </c>
      <c r="G139" s="32" t="s">
        <v>333</v>
      </c>
      <c r="H139" s="35">
        <f t="shared" si="46"/>
        <v>5</v>
      </c>
      <c r="I139" s="59">
        <f>4.2+0.8</f>
        <v>5</v>
      </c>
      <c r="J139" s="35">
        <v>0</v>
      </c>
      <c r="K139" s="59">
        <v>0</v>
      </c>
      <c r="L139" s="35">
        <v>0</v>
      </c>
    </row>
    <row r="140" spans="1:12" ht="27.6" x14ac:dyDescent="0.25">
      <c r="A140" s="32" t="s">
        <v>356</v>
      </c>
      <c r="B140" s="38" t="s">
        <v>357</v>
      </c>
      <c r="C140" s="34" t="s">
        <v>24</v>
      </c>
      <c r="D140" s="34" t="s">
        <v>35</v>
      </c>
      <c r="E140" s="46" t="s">
        <v>382</v>
      </c>
      <c r="F140" s="34" t="s">
        <v>14</v>
      </c>
      <c r="G140" s="32" t="s">
        <v>333</v>
      </c>
      <c r="H140" s="35">
        <f t="shared" si="46"/>
        <v>865</v>
      </c>
      <c r="I140" s="59">
        <f>I141+I142</f>
        <v>233</v>
      </c>
      <c r="J140" s="35">
        <f t="shared" ref="J140:L140" si="66">J141+J142</f>
        <v>0</v>
      </c>
      <c r="K140" s="59">
        <f t="shared" si="66"/>
        <v>632</v>
      </c>
      <c r="L140" s="35">
        <f t="shared" si="66"/>
        <v>0</v>
      </c>
    </row>
    <row r="141" spans="1:12" ht="41.4" x14ac:dyDescent="0.25">
      <c r="A141" s="32" t="s">
        <v>380</v>
      </c>
      <c r="B141" s="38" t="s">
        <v>384</v>
      </c>
      <c r="C141" s="34" t="s">
        <v>24</v>
      </c>
      <c r="D141" s="34" t="s">
        <v>35</v>
      </c>
      <c r="E141" s="46" t="s">
        <v>383</v>
      </c>
      <c r="F141" s="34" t="s">
        <v>11</v>
      </c>
      <c r="G141" s="32" t="s">
        <v>333</v>
      </c>
      <c r="H141" s="35">
        <f t="shared" ref="H141:H142" si="67">I141+K141+L141</f>
        <v>632</v>
      </c>
      <c r="I141" s="59">
        <v>0</v>
      </c>
      <c r="J141" s="35">
        <v>0</v>
      </c>
      <c r="K141" s="59">
        <v>632</v>
      </c>
      <c r="L141" s="35">
        <v>0</v>
      </c>
    </row>
    <row r="142" spans="1:12" ht="27.6" x14ac:dyDescent="0.25">
      <c r="A142" s="32" t="s">
        <v>381</v>
      </c>
      <c r="B142" s="38" t="s">
        <v>385</v>
      </c>
      <c r="C142" s="34" t="s">
        <v>24</v>
      </c>
      <c r="D142" s="34" t="s">
        <v>35</v>
      </c>
      <c r="E142" s="46" t="s">
        <v>355</v>
      </c>
      <c r="F142" s="34" t="s">
        <v>11</v>
      </c>
      <c r="G142" s="32" t="s">
        <v>333</v>
      </c>
      <c r="H142" s="35">
        <f t="shared" si="67"/>
        <v>233</v>
      </c>
      <c r="I142" s="59">
        <v>233</v>
      </c>
      <c r="J142" s="35">
        <v>0</v>
      </c>
      <c r="K142" s="59">
        <v>0</v>
      </c>
      <c r="L142" s="35">
        <v>0</v>
      </c>
    </row>
    <row r="143" spans="1:12" ht="27.6" x14ac:dyDescent="0.25">
      <c r="A143" s="32" t="s">
        <v>358</v>
      </c>
      <c r="B143" s="38" t="s">
        <v>359</v>
      </c>
      <c r="C143" s="34" t="s">
        <v>24</v>
      </c>
      <c r="D143" s="34" t="s">
        <v>35</v>
      </c>
      <c r="E143" s="46" t="s">
        <v>425</v>
      </c>
      <c r="F143" s="34" t="s">
        <v>11</v>
      </c>
      <c r="G143" s="32" t="s">
        <v>333</v>
      </c>
      <c r="H143" s="35">
        <f t="shared" si="46"/>
        <v>16775.2</v>
      </c>
      <c r="I143" s="59">
        <f>I144+I145</f>
        <v>4513.2</v>
      </c>
      <c r="J143" s="35">
        <f t="shared" ref="J143:L143" si="68">J144+J145</f>
        <v>0</v>
      </c>
      <c r="K143" s="59">
        <f t="shared" si="68"/>
        <v>12262</v>
      </c>
      <c r="L143" s="35">
        <f t="shared" si="68"/>
        <v>0</v>
      </c>
    </row>
    <row r="144" spans="1:12" ht="41.4" x14ac:dyDescent="0.25">
      <c r="A144" s="32" t="s">
        <v>386</v>
      </c>
      <c r="B144" s="38" t="s">
        <v>388</v>
      </c>
      <c r="C144" s="34" t="s">
        <v>24</v>
      </c>
      <c r="D144" s="34" t="s">
        <v>35</v>
      </c>
      <c r="E144" s="46" t="s">
        <v>452</v>
      </c>
      <c r="F144" s="34" t="s">
        <v>11</v>
      </c>
      <c r="G144" s="32" t="s">
        <v>333</v>
      </c>
      <c r="H144" s="35">
        <f t="shared" ref="H144:H145" si="69">I144+K144+L144</f>
        <v>12262</v>
      </c>
      <c r="I144" s="59">
        <v>0</v>
      </c>
      <c r="J144" s="35">
        <v>0</v>
      </c>
      <c r="K144" s="59">
        <f>11000+1262</f>
        <v>12262</v>
      </c>
      <c r="L144" s="35">
        <v>0</v>
      </c>
    </row>
    <row r="145" spans="1:12" ht="27.6" x14ac:dyDescent="0.25">
      <c r="A145" s="32" t="s">
        <v>387</v>
      </c>
      <c r="B145" s="38" t="s">
        <v>389</v>
      </c>
      <c r="C145" s="34" t="s">
        <v>24</v>
      </c>
      <c r="D145" s="34" t="s">
        <v>35</v>
      </c>
      <c r="E145" s="46" t="s">
        <v>360</v>
      </c>
      <c r="F145" s="34" t="s">
        <v>11</v>
      </c>
      <c r="G145" s="32" t="s">
        <v>333</v>
      </c>
      <c r="H145" s="35">
        <f t="shared" si="69"/>
        <v>4513.2</v>
      </c>
      <c r="I145" s="59">
        <f>4047.9+465.3</f>
        <v>4513.2</v>
      </c>
      <c r="J145" s="35">
        <v>0</v>
      </c>
      <c r="K145" s="59">
        <v>0</v>
      </c>
      <c r="L145" s="35">
        <v>0</v>
      </c>
    </row>
    <row r="146" spans="1:12" ht="41.4" x14ac:dyDescent="0.25">
      <c r="A146" s="32" t="s">
        <v>368</v>
      </c>
      <c r="B146" s="38" t="s">
        <v>344</v>
      </c>
      <c r="C146" s="34" t="s">
        <v>37</v>
      </c>
      <c r="D146" s="34" t="s">
        <v>42</v>
      </c>
      <c r="E146" s="34" t="s">
        <v>365</v>
      </c>
      <c r="F146" s="34" t="s">
        <v>9</v>
      </c>
      <c r="G146" s="32" t="s">
        <v>333</v>
      </c>
      <c r="H146" s="35">
        <f t="shared" si="46"/>
        <v>46857.4</v>
      </c>
      <c r="I146" s="58">
        <f>I147+I148+I149</f>
        <v>31805.200000000001</v>
      </c>
      <c r="J146" s="36">
        <f t="shared" ref="J146:L146" si="70">J147+J148+J149</f>
        <v>0</v>
      </c>
      <c r="K146" s="58">
        <f t="shared" si="70"/>
        <v>15052.199999999999</v>
      </c>
      <c r="L146" s="36">
        <f t="shared" si="70"/>
        <v>0</v>
      </c>
    </row>
    <row r="147" spans="1:12" ht="96.6" x14ac:dyDescent="0.25">
      <c r="A147" s="32" t="s">
        <v>369</v>
      </c>
      <c r="B147" s="38" t="s">
        <v>364</v>
      </c>
      <c r="C147" s="34" t="s">
        <v>37</v>
      </c>
      <c r="D147" s="34" t="s">
        <v>42</v>
      </c>
      <c r="E147" s="34" t="s">
        <v>451</v>
      </c>
      <c r="F147" s="34" t="s">
        <v>41</v>
      </c>
      <c r="G147" s="32" t="s">
        <v>333</v>
      </c>
      <c r="H147" s="35">
        <f t="shared" si="46"/>
        <v>5565.8</v>
      </c>
      <c r="I147" s="59">
        <f>12900-7334.2</f>
        <v>5565.8</v>
      </c>
      <c r="J147" s="35">
        <v>0</v>
      </c>
      <c r="K147" s="59">
        <v>0</v>
      </c>
      <c r="L147" s="35">
        <v>0</v>
      </c>
    </row>
    <row r="148" spans="1:12" ht="138" x14ac:dyDescent="0.25">
      <c r="A148" s="32" t="s">
        <v>449</v>
      </c>
      <c r="B148" s="38" t="s">
        <v>450</v>
      </c>
      <c r="C148" s="34" t="s">
        <v>37</v>
      </c>
      <c r="D148" s="34" t="s">
        <v>42</v>
      </c>
      <c r="E148" s="34" t="s">
        <v>451</v>
      </c>
      <c r="F148" s="34" t="s">
        <v>41</v>
      </c>
      <c r="G148" s="32" t="s">
        <v>333</v>
      </c>
      <c r="H148" s="35">
        <f t="shared" ref="H148" si="71">I148+K148+L148</f>
        <v>15052.199999999999</v>
      </c>
      <c r="I148" s="59">
        <v>0</v>
      </c>
      <c r="J148" s="35">
        <v>0</v>
      </c>
      <c r="K148" s="59">
        <f>13269.3+1782.9</f>
        <v>15052.199999999999</v>
      </c>
      <c r="L148" s="35">
        <v>0</v>
      </c>
    </row>
    <row r="149" spans="1:12" ht="82.8" x14ac:dyDescent="0.25">
      <c r="A149" s="32" t="s">
        <v>457</v>
      </c>
      <c r="B149" s="38" t="s">
        <v>468</v>
      </c>
      <c r="C149" s="34" t="s">
        <v>37</v>
      </c>
      <c r="D149" s="34" t="s">
        <v>42</v>
      </c>
      <c r="E149" s="34" t="s">
        <v>458</v>
      </c>
      <c r="F149" s="34" t="s">
        <v>41</v>
      </c>
      <c r="G149" s="32" t="s">
        <v>333</v>
      </c>
      <c r="H149" s="35">
        <f t="shared" ref="H149" si="72">I149+K149+L149</f>
        <v>26239.4</v>
      </c>
      <c r="I149" s="59">
        <f>12034.2+13980+339.4-114.2</f>
        <v>26239.4</v>
      </c>
      <c r="J149" s="35">
        <v>0</v>
      </c>
      <c r="K149" s="59"/>
      <c r="L149" s="35">
        <v>0</v>
      </c>
    </row>
    <row r="150" spans="1:12" ht="45" customHeight="1" x14ac:dyDescent="0.25">
      <c r="A150" s="32" t="s">
        <v>272</v>
      </c>
      <c r="B150" s="42" t="s">
        <v>366</v>
      </c>
      <c r="C150" s="34" t="s">
        <v>24</v>
      </c>
      <c r="D150" s="34" t="s">
        <v>18</v>
      </c>
      <c r="E150" s="34" t="s">
        <v>187</v>
      </c>
      <c r="F150" s="34" t="s">
        <v>9</v>
      </c>
      <c r="G150" s="32" t="s">
        <v>333</v>
      </c>
      <c r="H150" s="35">
        <f t="shared" si="46"/>
        <v>37691.300000000003</v>
      </c>
      <c r="I150" s="59">
        <f>I151</f>
        <v>9304.6</v>
      </c>
      <c r="J150" s="35">
        <f>J151</f>
        <v>0</v>
      </c>
      <c r="K150" s="59">
        <f t="shared" ref="K150:L150" si="73">K151</f>
        <v>28386.7</v>
      </c>
      <c r="L150" s="35">
        <f t="shared" si="73"/>
        <v>0</v>
      </c>
    </row>
    <row r="151" spans="1:12" ht="26.4" x14ac:dyDescent="0.25">
      <c r="A151" s="32" t="s">
        <v>273</v>
      </c>
      <c r="B151" s="48" t="s">
        <v>500</v>
      </c>
      <c r="C151" s="34" t="s">
        <v>24</v>
      </c>
      <c r="D151" s="34" t="s">
        <v>18</v>
      </c>
      <c r="E151" s="34" t="s">
        <v>188</v>
      </c>
      <c r="F151" s="34" t="s">
        <v>9</v>
      </c>
      <c r="G151" s="32" t="s">
        <v>333</v>
      </c>
      <c r="H151" s="35">
        <f t="shared" si="46"/>
        <v>37691.300000000003</v>
      </c>
      <c r="I151" s="59">
        <f>I152+I153</f>
        <v>9304.6</v>
      </c>
      <c r="J151" s="35">
        <f t="shared" ref="J151:L151" si="74">J152+J153</f>
        <v>0</v>
      </c>
      <c r="K151" s="59">
        <f t="shared" si="74"/>
        <v>28386.7</v>
      </c>
      <c r="L151" s="35">
        <f t="shared" si="74"/>
        <v>0</v>
      </c>
    </row>
    <row r="152" spans="1:12" ht="96.6" x14ac:dyDescent="0.25">
      <c r="A152" s="32" t="s">
        <v>274</v>
      </c>
      <c r="B152" s="38" t="s">
        <v>502</v>
      </c>
      <c r="C152" s="34" t="s">
        <v>24</v>
      </c>
      <c r="D152" s="34" t="s">
        <v>18</v>
      </c>
      <c r="E152" s="34" t="s">
        <v>426</v>
      </c>
      <c r="F152" s="34" t="s">
        <v>40</v>
      </c>
      <c r="G152" s="32" t="s">
        <v>333</v>
      </c>
      <c r="H152" s="35">
        <f t="shared" ref="H152" si="75">I152+K152+L152</f>
        <v>28386.7</v>
      </c>
      <c r="I152" s="59">
        <v>0</v>
      </c>
      <c r="J152" s="35">
        <v>0</v>
      </c>
      <c r="K152" s="59">
        <v>28386.7</v>
      </c>
      <c r="L152" s="35">
        <v>0</v>
      </c>
    </row>
    <row r="153" spans="1:12" ht="165.6" x14ac:dyDescent="0.25">
      <c r="A153" s="32" t="s">
        <v>427</v>
      </c>
      <c r="B153" s="38" t="s">
        <v>501</v>
      </c>
      <c r="C153" s="34" t="s">
        <v>24</v>
      </c>
      <c r="D153" s="34" t="s">
        <v>18</v>
      </c>
      <c r="E153" s="34" t="s">
        <v>367</v>
      </c>
      <c r="F153" s="34" t="s">
        <v>40</v>
      </c>
      <c r="G153" s="32" t="s">
        <v>333</v>
      </c>
      <c r="H153" s="35">
        <f t="shared" si="46"/>
        <v>9304.6</v>
      </c>
      <c r="I153" s="59">
        <f>16608-2230-5073.4</f>
        <v>9304.6</v>
      </c>
      <c r="J153" s="35">
        <v>0</v>
      </c>
      <c r="K153" s="59">
        <v>0</v>
      </c>
      <c r="L153" s="35">
        <v>0</v>
      </c>
    </row>
    <row r="154" spans="1:12" ht="41.4" x14ac:dyDescent="0.25">
      <c r="A154" s="27" t="s">
        <v>278</v>
      </c>
      <c r="B154" s="40" t="s">
        <v>65</v>
      </c>
      <c r="C154" s="27" t="s">
        <v>133</v>
      </c>
      <c r="D154" s="27" t="s">
        <v>133</v>
      </c>
      <c r="E154" s="49" t="s">
        <v>127</v>
      </c>
      <c r="F154" s="29" t="s">
        <v>9</v>
      </c>
      <c r="G154" s="27" t="s">
        <v>333</v>
      </c>
      <c r="H154" s="30">
        <f>I154+K154+L154</f>
        <v>287758.90000000002</v>
      </c>
      <c r="I154" s="62">
        <f>I155+I167+I180+I182</f>
        <v>262910.90000000002</v>
      </c>
      <c r="J154" s="30">
        <f t="shared" ref="J154:L154" si="76">J155+J167+J180+J182</f>
        <v>0</v>
      </c>
      <c r="K154" s="62">
        <f t="shared" si="76"/>
        <v>24848</v>
      </c>
      <c r="L154" s="30">
        <f t="shared" si="76"/>
        <v>0</v>
      </c>
    </row>
    <row r="155" spans="1:12" ht="35.4" customHeight="1" x14ac:dyDescent="0.25">
      <c r="A155" s="32" t="s">
        <v>279</v>
      </c>
      <c r="B155" s="42" t="s">
        <v>164</v>
      </c>
      <c r="C155" s="32" t="s">
        <v>133</v>
      </c>
      <c r="D155" s="32" t="s">
        <v>133</v>
      </c>
      <c r="E155" s="46" t="s">
        <v>154</v>
      </c>
      <c r="F155" s="34" t="s">
        <v>9</v>
      </c>
      <c r="G155" s="32" t="s">
        <v>333</v>
      </c>
      <c r="H155" s="35">
        <f t="shared" si="46"/>
        <v>6495</v>
      </c>
      <c r="I155" s="59">
        <f>I156+I158+I163</f>
        <v>4265</v>
      </c>
      <c r="J155" s="35">
        <f>J156+J158+J163</f>
        <v>0</v>
      </c>
      <c r="K155" s="59">
        <f t="shared" ref="K155:L155" si="77">K156+K158+K163</f>
        <v>2230</v>
      </c>
      <c r="L155" s="35">
        <f t="shared" si="77"/>
        <v>0</v>
      </c>
    </row>
    <row r="156" spans="1:12" ht="59.4" customHeight="1" x14ac:dyDescent="0.25">
      <c r="A156" s="32" t="s">
        <v>280</v>
      </c>
      <c r="B156" s="37" t="s">
        <v>126</v>
      </c>
      <c r="C156" s="34" t="s">
        <v>7</v>
      </c>
      <c r="D156" s="34" t="s">
        <v>7</v>
      </c>
      <c r="E156" s="34" t="s">
        <v>153</v>
      </c>
      <c r="F156" s="34" t="s">
        <v>9</v>
      </c>
      <c r="G156" s="32" t="s">
        <v>333</v>
      </c>
      <c r="H156" s="35">
        <f t="shared" si="46"/>
        <v>620</v>
      </c>
      <c r="I156" s="59">
        <f t="shared" ref="I156:L156" si="78">I157</f>
        <v>620</v>
      </c>
      <c r="J156" s="35">
        <f t="shared" si="78"/>
        <v>0</v>
      </c>
      <c r="K156" s="59">
        <f t="shared" si="78"/>
        <v>0</v>
      </c>
      <c r="L156" s="35">
        <f t="shared" si="78"/>
        <v>0</v>
      </c>
    </row>
    <row r="157" spans="1:12" ht="41.4" x14ac:dyDescent="0.25">
      <c r="A157" s="32" t="s">
        <v>281</v>
      </c>
      <c r="B157" s="37" t="s">
        <v>282</v>
      </c>
      <c r="C157" s="34" t="s">
        <v>7</v>
      </c>
      <c r="D157" s="34" t="s">
        <v>7</v>
      </c>
      <c r="E157" s="34" t="s">
        <v>152</v>
      </c>
      <c r="F157" s="34" t="s">
        <v>14</v>
      </c>
      <c r="G157" s="32" t="s">
        <v>333</v>
      </c>
      <c r="H157" s="35">
        <f t="shared" si="46"/>
        <v>620</v>
      </c>
      <c r="I157" s="59">
        <v>620</v>
      </c>
      <c r="J157" s="35">
        <v>0</v>
      </c>
      <c r="K157" s="59">
        <v>0</v>
      </c>
      <c r="L157" s="35">
        <v>0</v>
      </c>
    </row>
    <row r="158" spans="1:12" ht="27.6" x14ac:dyDescent="0.25">
      <c r="A158" s="32" t="s">
        <v>283</v>
      </c>
      <c r="B158" s="37" t="s">
        <v>16</v>
      </c>
      <c r="C158" s="34" t="s">
        <v>17</v>
      </c>
      <c r="D158" s="34" t="s">
        <v>18</v>
      </c>
      <c r="E158" s="34" t="s">
        <v>151</v>
      </c>
      <c r="F158" s="34" t="s">
        <v>9</v>
      </c>
      <c r="G158" s="32" t="s">
        <v>333</v>
      </c>
      <c r="H158" s="35">
        <f t="shared" si="46"/>
        <v>4510</v>
      </c>
      <c r="I158" s="59">
        <f>I159+I160</f>
        <v>3410</v>
      </c>
      <c r="J158" s="35">
        <f t="shared" ref="J158:L158" si="79">J159+J160</f>
        <v>0</v>
      </c>
      <c r="K158" s="59">
        <f t="shared" si="79"/>
        <v>1100</v>
      </c>
      <c r="L158" s="35">
        <f t="shared" si="79"/>
        <v>0</v>
      </c>
    </row>
    <row r="159" spans="1:12" ht="55.2" x14ac:dyDescent="0.25">
      <c r="A159" s="32" t="s">
        <v>285</v>
      </c>
      <c r="B159" s="37" t="s">
        <v>284</v>
      </c>
      <c r="C159" s="34" t="s">
        <v>17</v>
      </c>
      <c r="D159" s="34" t="s">
        <v>18</v>
      </c>
      <c r="E159" s="34" t="s">
        <v>150</v>
      </c>
      <c r="F159" s="34" t="s">
        <v>14</v>
      </c>
      <c r="G159" s="32" t="s">
        <v>333</v>
      </c>
      <c r="H159" s="35">
        <f t="shared" si="46"/>
        <v>3410</v>
      </c>
      <c r="I159" s="59">
        <f>5210-1800</f>
        <v>3410</v>
      </c>
      <c r="J159" s="35">
        <v>0</v>
      </c>
      <c r="K159" s="59">
        <v>0</v>
      </c>
      <c r="L159" s="35">
        <v>0</v>
      </c>
    </row>
    <row r="160" spans="1:12" ht="55.2" x14ac:dyDescent="0.25">
      <c r="A160" s="32" t="s">
        <v>429</v>
      </c>
      <c r="B160" s="37" t="s">
        <v>416</v>
      </c>
      <c r="C160" s="34" t="s">
        <v>17</v>
      </c>
      <c r="D160" s="34" t="s">
        <v>18</v>
      </c>
      <c r="E160" s="34" t="s">
        <v>428</v>
      </c>
      <c r="F160" s="34" t="s">
        <v>9</v>
      </c>
      <c r="G160" s="32" t="s">
        <v>333</v>
      </c>
      <c r="H160" s="35">
        <f t="shared" ref="H160:H161" si="80">I160+K160+L160</f>
        <v>1100</v>
      </c>
      <c r="I160" s="59">
        <f>I161+I162</f>
        <v>0</v>
      </c>
      <c r="J160" s="35">
        <f t="shared" ref="J160:L160" si="81">J161+J162</f>
        <v>0</v>
      </c>
      <c r="K160" s="59">
        <f t="shared" si="81"/>
        <v>1100</v>
      </c>
      <c r="L160" s="35">
        <f t="shared" si="81"/>
        <v>0</v>
      </c>
    </row>
    <row r="161" spans="1:12" ht="69" x14ac:dyDescent="0.25">
      <c r="A161" s="32" t="s">
        <v>430</v>
      </c>
      <c r="B161" s="37" t="s">
        <v>432</v>
      </c>
      <c r="C161" s="34" t="s">
        <v>17</v>
      </c>
      <c r="D161" s="34" t="s">
        <v>18</v>
      </c>
      <c r="E161" s="34" t="s">
        <v>428</v>
      </c>
      <c r="F161" s="34" t="s">
        <v>14</v>
      </c>
      <c r="G161" s="32" t="s">
        <v>333</v>
      </c>
      <c r="H161" s="35">
        <f t="shared" si="80"/>
        <v>1000</v>
      </c>
      <c r="I161" s="59">
        <v>0</v>
      </c>
      <c r="J161" s="35">
        <v>0</v>
      </c>
      <c r="K161" s="59">
        <v>1000</v>
      </c>
      <c r="L161" s="35">
        <v>0</v>
      </c>
    </row>
    <row r="162" spans="1:12" ht="69" x14ac:dyDescent="0.25">
      <c r="A162" s="32" t="s">
        <v>431</v>
      </c>
      <c r="B162" s="37" t="s">
        <v>433</v>
      </c>
      <c r="C162" s="34" t="s">
        <v>17</v>
      </c>
      <c r="D162" s="34" t="s">
        <v>18</v>
      </c>
      <c r="E162" s="34" t="s">
        <v>428</v>
      </c>
      <c r="F162" s="34" t="s">
        <v>15</v>
      </c>
      <c r="G162" s="32" t="s">
        <v>333</v>
      </c>
      <c r="H162" s="35">
        <f t="shared" ref="H162" si="82">I162+K162+L162</f>
        <v>100</v>
      </c>
      <c r="I162" s="59">
        <v>0</v>
      </c>
      <c r="J162" s="35">
        <v>0</v>
      </c>
      <c r="K162" s="59">
        <v>100</v>
      </c>
      <c r="L162" s="35">
        <v>0</v>
      </c>
    </row>
    <row r="163" spans="1:12" ht="41.4" x14ac:dyDescent="0.25">
      <c r="A163" s="32" t="s">
        <v>286</v>
      </c>
      <c r="B163" s="37" t="s">
        <v>19</v>
      </c>
      <c r="C163" s="32" t="s">
        <v>20</v>
      </c>
      <c r="D163" s="32" t="s">
        <v>18</v>
      </c>
      <c r="E163" s="46" t="s">
        <v>149</v>
      </c>
      <c r="F163" s="34" t="s">
        <v>9</v>
      </c>
      <c r="G163" s="32" t="s">
        <v>333</v>
      </c>
      <c r="H163" s="35">
        <f t="shared" si="46"/>
        <v>1365</v>
      </c>
      <c r="I163" s="59">
        <f>I164+I165+I166</f>
        <v>235</v>
      </c>
      <c r="J163" s="35">
        <f t="shared" ref="J163:L163" si="83">J164+J165+J166</f>
        <v>0</v>
      </c>
      <c r="K163" s="59">
        <f t="shared" si="83"/>
        <v>1130</v>
      </c>
      <c r="L163" s="35">
        <f t="shared" si="83"/>
        <v>0</v>
      </c>
    </row>
    <row r="164" spans="1:12" ht="41.4" x14ac:dyDescent="0.25">
      <c r="A164" s="32" t="s">
        <v>287</v>
      </c>
      <c r="B164" s="37" t="s">
        <v>288</v>
      </c>
      <c r="C164" s="34" t="s">
        <v>20</v>
      </c>
      <c r="D164" s="34" t="s">
        <v>18</v>
      </c>
      <c r="E164" s="34" t="s">
        <v>148</v>
      </c>
      <c r="F164" s="34" t="s">
        <v>14</v>
      </c>
      <c r="G164" s="32" t="s">
        <v>333</v>
      </c>
      <c r="H164" s="35">
        <f t="shared" si="46"/>
        <v>235</v>
      </c>
      <c r="I164" s="59">
        <v>235</v>
      </c>
      <c r="J164" s="35">
        <v>0</v>
      </c>
      <c r="K164" s="59">
        <v>0</v>
      </c>
      <c r="L164" s="35">
        <v>0</v>
      </c>
    </row>
    <row r="165" spans="1:12" ht="69" x14ac:dyDescent="0.25">
      <c r="A165" s="32" t="s">
        <v>434</v>
      </c>
      <c r="B165" s="37" t="s">
        <v>432</v>
      </c>
      <c r="C165" s="34" t="s">
        <v>20</v>
      </c>
      <c r="D165" s="34" t="s">
        <v>18</v>
      </c>
      <c r="E165" s="34" t="s">
        <v>436</v>
      </c>
      <c r="F165" s="34" t="s">
        <v>14</v>
      </c>
      <c r="G165" s="32" t="s">
        <v>333</v>
      </c>
      <c r="H165" s="35">
        <f t="shared" si="46"/>
        <v>160</v>
      </c>
      <c r="I165" s="59">
        <v>0</v>
      </c>
      <c r="J165" s="35">
        <v>0</v>
      </c>
      <c r="K165" s="59">
        <v>160</v>
      </c>
      <c r="L165" s="35">
        <v>0</v>
      </c>
    </row>
    <row r="166" spans="1:12" s="5" customFormat="1" ht="69" x14ac:dyDescent="0.25">
      <c r="A166" s="32" t="s">
        <v>435</v>
      </c>
      <c r="B166" s="37" t="s">
        <v>432</v>
      </c>
      <c r="C166" s="34" t="s">
        <v>20</v>
      </c>
      <c r="D166" s="34" t="s">
        <v>30</v>
      </c>
      <c r="E166" s="34" t="s">
        <v>436</v>
      </c>
      <c r="F166" s="34" t="s">
        <v>14</v>
      </c>
      <c r="G166" s="32" t="s">
        <v>333</v>
      </c>
      <c r="H166" s="35">
        <f t="shared" ref="H166" si="84">I166+K166+L166</f>
        <v>970</v>
      </c>
      <c r="I166" s="59">
        <v>0</v>
      </c>
      <c r="J166" s="35">
        <v>0</v>
      </c>
      <c r="K166" s="59">
        <f>900+70</f>
        <v>970</v>
      </c>
      <c r="L166" s="35">
        <v>0</v>
      </c>
    </row>
    <row r="167" spans="1:12" ht="41.4" x14ac:dyDescent="0.25">
      <c r="A167" s="32" t="s">
        <v>289</v>
      </c>
      <c r="B167" s="37" t="s">
        <v>165</v>
      </c>
      <c r="C167" s="34" t="s">
        <v>133</v>
      </c>
      <c r="D167" s="34" t="s">
        <v>133</v>
      </c>
      <c r="E167" s="34" t="s">
        <v>147</v>
      </c>
      <c r="F167" s="34" t="s">
        <v>9</v>
      </c>
      <c r="G167" s="32" t="s">
        <v>333</v>
      </c>
      <c r="H167" s="35">
        <f>I167+K167+L167</f>
        <v>269879</v>
      </c>
      <c r="I167" s="59">
        <f>I168+I178</f>
        <v>253223</v>
      </c>
      <c r="J167" s="35">
        <f t="shared" ref="J167:L167" si="85">J168+J178</f>
        <v>0</v>
      </c>
      <c r="K167" s="59">
        <f t="shared" si="85"/>
        <v>16656</v>
      </c>
      <c r="L167" s="35">
        <f t="shared" si="85"/>
        <v>0</v>
      </c>
    </row>
    <row r="168" spans="1:12" ht="41.4" x14ac:dyDescent="0.25">
      <c r="A168" s="32" t="s">
        <v>290</v>
      </c>
      <c r="B168" s="37" t="s">
        <v>21</v>
      </c>
      <c r="C168" s="34" t="s">
        <v>17</v>
      </c>
      <c r="D168" s="34" t="s">
        <v>18</v>
      </c>
      <c r="E168" s="34" t="s">
        <v>146</v>
      </c>
      <c r="F168" s="34" t="s">
        <v>9</v>
      </c>
      <c r="G168" s="32" t="s">
        <v>333</v>
      </c>
      <c r="H168" s="35">
        <f t="shared" si="46"/>
        <v>227829.69999999998</v>
      </c>
      <c r="I168" s="59">
        <f>I169+I170+I171+I172+I173+I174+I175+I176+I177</f>
        <v>211173.69999999998</v>
      </c>
      <c r="J168" s="35">
        <f t="shared" ref="J168:L168" si="86">J169+J170+J171+J172+J173+J174+J175+J176+J177</f>
        <v>0</v>
      </c>
      <c r="K168" s="59">
        <f t="shared" si="86"/>
        <v>16656</v>
      </c>
      <c r="L168" s="35">
        <f t="shared" si="86"/>
        <v>0</v>
      </c>
    </row>
    <row r="169" spans="1:12" ht="41.4" x14ac:dyDescent="0.25">
      <c r="A169" s="32" t="s">
        <v>292</v>
      </c>
      <c r="B169" s="33" t="s">
        <v>291</v>
      </c>
      <c r="C169" s="34" t="s">
        <v>17</v>
      </c>
      <c r="D169" s="34" t="s">
        <v>18</v>
      </c>
      <c r="E169" s="34" t="s">
        <v>145</v>
      </c>
      <c r="F169" s="34" t="s">
        <v>14</v>
      </c>
      <c r="G169" s="32" t="s">
        <v>333</v>
      </c>
      <c r="H169" s="35">
        <f t="shared" si="46"/>
        <v>135492.79999999999</v>
      </c>
      <c r="I169" s="59">
        <f>133814.7-2502+4367.3-2587.2+600+1800</f>
        <v>135492.79999999999</v>
      </c>
      <c r="J169" s="35">
        <v>0</v>
      </c>
      <c r="K169" s="59">
        <v>0</v>
      </c>
      <c r="L169" s="35">
        <v>0</v>
      </c>
    </row>
    <row r="170" spans="1:12" ht="41.4" x14ac:dyDescent="0.25">
      <c r="A170" s="32" t="s">
        <v>293</v>
      </c>
      <c r="B170" s="33" t="s">
        <v>294</v>
      </c>
      <c r="C170" s="34" t="s">
        <v>17</v>
      </c>
      <c r="D170" s="34" t="s">
        <v>18</v>
      </c>
      <c r="E170" s="34" t="s">
        <v>144</v>
      </c>
      <c r="F170" s="34" t="s">
        <v>15</v>
      </c>
      <c r="G170" s="32" t="s">
        <v>333</v>
      </c>
      <c r="H170" s="35">
        <f t="shared" si="46"/>
        <v>14138.6</v>
      </c>
      <c r="I170" s="59">
        <f>14138.6</f>
        <v>14138.6</v>
      </c>
      <c r="J170" s="35">
        <v>0</v>
      </c>
      <c r="K170" s="59">
        <v>0</v>
      </c>
      <c r="L170" s="35">
        <v>0</v>
      </c>
    </row>
    <row r="171" spans="1:12" ht="27.6" x14ac:dyDescent="0.25">
      <c r="A171" s="32" t="s">
        <v>295</v>
      </c>
      <c r="B171" s="33" t="s">
        <v>296</v>
      </c>
      <c r="C171" s="34" t="s">
        <v>17</v>
      </c>
      <c r="D171" s="34" t="s">
        <v>18</v>
      </c>
      <c r="E171" s="34" t="s">
        <v>143</v>
      </c>
      <c r="F171" s="34" t="s">
        <v>14</v>
      </c>
      <c r="G171" s="32" t="s">
        <v>333</v>
      </c>
      <c r="H171" s="35">
        <f t="shared" si="46"/>
        <v>28318.9</v>
      </c>
      <c r="I171" s="59">
        <f>27580.6+3873.9-3293+157.4</f>
        <v>28318.9</v>
      </c>
      <c r="J171" s="35">
        <v>0</v>
      </c>
      <c r="K171" s="59">
        <v>0</v>
      </c>
      <c r="L171" s="35">
        <v>0</v>
      </c>
    </row>
    <row r="172" spans="1:12" ht="55.2" x14ac:dyDescent="0.25">
      <c r="A172" s="32" t="s">
        <v>297</v>
      </c>
      <c r="B172" s="33" t="s">
        <v>298</v>
      </c>
      <c r="C172" s="34" t="s">
        <v>17</v>
      </c>
      <c r="D172" s="34" t="s">
        <v>18</v>
      </c>
      <c r="E172" s="34" t="s">
        <v>142</v>
      </c>
      <c r="F172" s="34" t="s">
        <v>14</v>
      </c>
      <c r="G172" s="32" t="s">
        <v>333</v>
      </c>
      <c r="H172" s="35">
        <f t="shared" si="46"/>
        <v>29009.1</v>
      </c>
      <c r="I172" s="59">
        <v>29009.1</v>
      </c>
      <c r="J172" s="35">
        <v>0</v>
      </c>
      <c r="K172" s="59">
        <v>0</v>
      </c>
      <c r="L172" s="35">
        <v>0</v>
      </c>
    </row>
    <row r="173" spans="1:12" ht="82.8" x14ac:dyDescent="0.25">
      <c r="A173" s="32" t="s">
        <v>299</v>
      </c>
      <c r="B173" s="42" t="s">
        <v>466</v>
      </c>
      <c r="C173" s="34" t="s">
        <v>17</v>
      </c>
      <c r="D173" s="34" t="s">
        <v>18</v>
      </c>
      <c r="E173" s="34" t="s">
        <v>141</v>
      </c>
      <c r="F173" s="32" t="s">
        <v>9</v>
      </c>
      <c r="G173" s="32" t="s">
        <v>333</v>
      </c>
      <c r="H173" s="35">
        <f t="shared" si="46"/>
        <v>1193.3</v>
      </c>
      <c r="I173" s="59">
        <v>1193.3</v>
      </c>
      <c r="J173" s="35">
        <v>0</v>
      </c>
      <c r="K173" s="59">
        <v>0</v>
      </c>
      <c r="L173" s="35">
        <v>0</v>
      </c>
    </row>
    <row r="174" spans="1:12" ht="13.8" x14ac:dyDescent="0.25">
      <c r="A174" s="32" t="s">
        <v>397</v>
      </c>
      <c r="B174" s="50" t="s">
        <v>13</v>
      </c>
      <c r="C174" s="34" t="s">
        <v>17</v>
      </c>
      <c r="D174" s="34" t="s">
        <v>18</v>
      </c>
      <c r="E174" s="34" t="s">
        <v>395</v>
      </c>
      <c r="F174" s="34" t="s">
        <v>14</v>
      </c>
      <c r="G174" s="32" t="s">
        <v>333</v>
      </c>
      <c r="H174" s="35">
        <f t="shared" ref="H174:H175" si="87">I174+K174+L174</f>
        <v>16155.3</v>
      </c>
      <c r="I174" s="59">
        <v>0</v>
      </c>
      <c r="J174" s="35">
        <f>J175</f>
        <v>0</v>
      </c>
      <c r="K174" s="59">
        <f>6556.3+9599</f>
        <v>16155.3</v>
      </c>
      <c r="L174" s="35">
        <f>L175</f>
        <v>0</v>
      </c>
    </row>
    <row r="175" spans="1:12" ht="13.8" x14ac:dyDescent="0.25">
      <c r="A175" s="32" t="s">
        <v>398</v>
      </c>
      <c r="B175" s="42" t="s">
        <v>361</v>
      </c>
      <c r="C175" s="34" t="s">
        <v>17</v>
      </c>
      <c r="D175" s="34" t="s">
        <v>18</v>
      </c>
      <c r="E175" s="34" t="s">
        <v>395</v>
      </c>
      <c r="F175" s="34" t="s">
        <v>15</v>
      </c>
      <c r="G175" s="32" t="s">
        <v>333</v>
      </c>
      <c r="H175" s="35">
        <f t="shared" si="87"/>
        <v>500.7</v>
      </c>
      <c r="I175" s="59">
        <v>0</v>
      </c>
      <c r="J175" s="35">
        <f>J176</f>
        <v>0</v>
      </c>
      <c r="K175" s="59">
        <f>242.7+258</f>
        <v>500.7</v>
      </c>
      <c r="L175" s="35">
        <f>L176</f>
        <v>0</v>
      </c>
    </row>
    <row r="176" spans="1:12" ht="13.8" x14ac:dyDescent="0.25">
      <c r="A176" s="32" t="s">
        <v>399</v>
      </c>
      <c r="B176" s="42" t="s">
        <v>13</v>
      </c>
      <c r="C176" s="34" t="s">
        <v>17</v>
      </c>
      <c r="D176" s="34" t="s">
        <v>18</v>
      </c>
      <c r="E176" s="34" t="s">
        <v>396</v>
      </c>
      <c r="F176" s="34" t="s">
        <v>14</v>
      </c>
      <c r="G176" s="32" t="s">
        <v>333</v>
      </c>
      <c r="H176" s="35">
        <f>I176+K176+L176</f>
        <v>2918.1</v>
      </c>
      <c r="I176" s="59">
        <f>2412.7+1607.8-1102.4</f>
        <v>2918.1</v>
      </c>
      <c r="J176" s="35">
        <f>J177</f>
        <v>0</v>
      </c>
      <c r="K176" s="59">
        <f>K177</f>
        <v>0</v>
      </c>
      <c r="L176" s="35">
        <f>L177</f>
        <v>0</v>
      </c>
    </row>
    <row r="177" spans="1:12" ht="13.8" x14ac:dyDescent="0.25">
      <c r="A177" s="32" t="s">
        <v>400</v>
      </c>
      <c r="B177" s="42" t="s">
        <v>361</v>
      </c>
      <c r="C177" s="34" t="s">
        <v>17</v>
      </c>
      <c r="D177" s="34" t="s">
        <v>18</v>
      </c>
      <c r="E177" s="34" t="s">
        <v>396</v>
      </c>
      <c r="F177" s="34" t="s">
        <v>15</v>
      </c>
      <c r="G177" s="32" t="s">
        <v>333</v>
      </c>
      <c r="H177" s="35">
        <f>I177+K177+L177</f>
        <v>102.9</v>
      </c>
      <c r="I177" s="59">
        <f>89.3+43.2-29.6</f>
        <v>102.9</v>
      </c>
      <c r="J177" s="35">
        <f>J180</f>
        <v>0</v>
      </c>
      <c r="K177" s="59">
        <f>K180</f>
        <v>0</v>
      </c>
      <c r="L177" s="35">
        <f>L180</f>
        <v>0</v>
      </c>
    </row>
    <row r="178" spans="1:12" ht="41.4" x14ac:dyDescent="0.25">
      <c r="A178" s="32" t="s">
        <v>300</v>
      </c>
      <c r="B178" s="37" t="s">
        <v>23</v>
      </c>
      <c r="C178" s="32" t="s">
        <v>20</v>
      </c>
      <c r="D178" s="32" t="s">
        <v>18</v>
      </c>
      <c r="E178" s="46" t="s">
        <v>140</v>
      </c>
      <c r="F178" s="34" t="s">
        <v>9</v>
      </c>
      <c r="G178" s="32" t="s">
        <v>333</v>
      </c>
      <c r="H178" s="35">
        <f t="shared" si="46"/>
        <v>42049.3</v>
      </c>
      <c r="I178" s="59">
        <f>I179</f>
        <v>42049.3</v>
      </c>
      <c r="J178" s="35">
        <f>J179</f>
        <v>0</v>
      </c>
      <c r="K178" s="59">
        <f t="shared" ref="K178:L178" si="88">K179</f>
        <v>0</v>
      </c>
      <c r="L178" s="35">
        <f t="shared" si="88"/>
        <v>0</v>
      </c>
    </row>
    <row r="179" spans="1:12" ht="41.4" x14ac:dyDescent="0.25">
      <c r="A179" s="32" t="s">
        <v>301</v>
      </c>
      <c r="B179" s="33" t="s">
        <v>302</v>
      </c>
      <c r="C179" s="34" t="s">
        <v>20</v>
      </c>
      <c r="D179" s="34" t="s">
        <v>18</v>
      </c>
      <c r="E179" s="34" t="s">
        <v>139</v>
      </c>
      <c r="F179" s="34" t="s">
        <v>14</v>
      </c>
      <c r="G179" s="32" t="s">
        <v>333</v>
      </c>
      <c r="H179" s="35">
        <f t="shared" si="46"/>
        <v>42049.3</v>
      </c>
      <c r="I179" s="59">
        <v>42049.3</v>
      </c>
      <c r="J179" s="35">
        <v>0</v>
      </c>
      <c r="K179" s="59">
        <v>0</v>
      </c>
      <c r="L179" s="35">
        <v>0</v>
      </c>
    </row>
    <row r="180" spans="1:12" ht="31.2" x14ac:dyDescent="0.25">
      <c r="A180" s="32" t="s">
        <v>303</v>
      </c>
      <c r="B180" s="51" t="s">
        <v>402</v>
      </c>
      <c r="C180" s="32" t="s">
        <v>17</v>
      </c>
      <c r="D180" s="32" t="s">
        <v>18</v>
      </c>
      <c r="E180" s="46" t="s">
        <v>403</v>
      </c>
      <c r="F180" s="34" t="s">
        <v>9</v>
      </c>
      <c r="G180" s="32" t="s">
        <v>333</v>
      </c>
      <c r="H180" s="35">
        <f t="shared" si="46"/>
        <v>3228.9</v>
      </c>
      <c r="I180" s="59">
        <f>I181</f>
        <v>3228.9</v>
      </c>
      <c r="J180" s="35">
        <f>J181</f>
        <v>0</v>
      </c>
      <c r="K180" s="59">
        <f t="shared" ref="K180:L180" si="89">K181</f>
        <v>0</v>
      </c>
      <c r="L180" s="35">
        <f t="shared" si="89"/>
        <v>0</v>
      </c>
    </row>
    <row r="181" spans="1:12" ht="46.8" x14ac:dyDescent="0.25">
      <c r="A181" s="32" t="s">
        <v>304</v>
      </c>
      <c r="B181" s="51" t="s">
        <v>404</v>
      </c>
      <c r="C181" s="34" t="s">
        <v>17</v>
      </c>
      <c r="D181" s="34" t="s">
        <v>18</v>
      </c>
      <c r="E181" s="34" t="s">
        <v>405</v>
      </c>
      <c r="F181" s="34" t="s">
        <v>15</v>
      </c>
      <c r="G181" s="32" t="s">
        <v>333</v>
      </c>
      <c r="H181" s="35">
        <f t="shared" si="46"/>
        <v>3228.9</v>
      </c>
      <c r="I181" s="59">
        <v>3228.9</v>
      </c>
      <c r="J181" s="35">
        <v>0</v>
      </c>
      <c r="K181" s="59">
        <v>0</v>
      </c>
      <c r="L181" s="35">
        <v>0</v>
      </c>
    </row>
    <row r="182" spans="1:12" ht="46.8" x14ac:dyDescent="0.25">
      <c r="A182" s="32" t="s">
        <v>438</v>
      </c>
      <c r="B182" s="51" t="s">
        <v>437</v>
      </c>
      <c r="C182" s="32" t="s">
        <v>17</v>
      </c>
      <c r="D182" s="32" t="s">
        <v>18</v>
      </c>
      <c r="E182" s="46" t="s">
        <v>442</v>
      </c>
      <c r="F182" s="34" t="s">
        <v>9</v>
      </c>
      <c r="G182" s="32" t="s">
        <v>333</v>
      </c>
      <c r="H182" s="35">
        <f t="shared" ref="H182:H184" si="90">I182+K182+L182</f>
        <v>8156</v>
      </c>
      <c r="I182" s="59">
        <f>I183+I184</f>
        <v>2194</v>
      </c>
      <c r="J182" s="35">
        <f t="shared" ref="J182:L182" si="91">J183+J184</f>
        <v>0</v>
      </c>
      <c r="K182" s="59">
        <f t="shared" si="91"/>
        <v>5962</v>
      </c>
      <c r="L182" s="35">
        <f t="shared" si="91"/>
        <v>0</v>
      </c>
    </row>
    <row r="183" spans="1:12" ht="62.4" x14ac:dyDescent="0.25">
      <c r="A183" s="32" t="s">
        <v>439</v>
      </c>
      <c r="B183" s="51" t="s">
        <v>465</v>
      </c>
      <c r="C183" s="34" t="s">
        <v>17</v>
      </c>
      <c r="D183" s="34" t="s">
        <v>18</v>
      </c>
      <c r="E183" s="34" t="s">
        <v>441</v>
      </c>
      <c r="F183" s="34" t="s">
        <v>14</v>
      </c>
      <c r="G183" s="32" t="s">
        <v>333</v>
      </c>
      <c r="H183" s="35">
        <f t="shared" ref="H183" si="92">I183+K183+L183</f>
        <v>2194</v>
      </c>
      <c r="I183" s="59">
        <v>2194</v>
      </c>
      <c r="J183" s="35">
        <v>0</v>
      </c>
      <c r="K183" s="59">
        <v>0</v>
      </c>
      <c r="L183" s="35">
        <v>0</v>
      </c>
    </row>
    <row r="184" spans="1:12" ht="62.4" x14ac:dyDescent="0.25">
      <c r="A184" s="32" t="s">
        <v>440</v>
      </c>
      <c r="B184" s="51" t="s">
        <v>443</v>
      </c>
      <c r="C184" s="34" t="s">
        <v>17</v>
      </c>
      <c r="D184" s="34" t="s">
        <v>18</v>
      </c>
      <c r="E184" s="34" t="s">
        <v>441</v>
      </c>
      <c r="F184" s="34" t="s">
        <v>14</v>
      </c>
      <c r="G184" s="32" t="s">
        <v>333</v>
      </c>
      <c r="H184" s="35">
        <f t="shared" si="90"/>
        <v>5962</v>
      </c>
      <c r="I184" s="59">
        <v>0</v>
      </c>
      <c r="J184" s="35">
        <v>0</v>
      </c>
      <c r="K184" s="59">
        <v>5962</v>
      </c>
      <c r="L184" s="35">
        <v>0</v>
      </c>
    </row>
    <row r="185" spans="1:12" ht="41.4" x14ac:dyDescent="0.25">
      <c r="A185" s="27" t="s">
        <v>50</v>
      </c>
      <c r="B185" s="40" t="s">
        <v>69</v>
      </c>
      <c r="C185" s="29" t="s">
        <v>133</v>
      </c>
      <c r="D185" s="29" t="s">
        <v>133</v>
      </c>
      <c r="E185" s="29" t="s">
        <v>25</v>
      </c>
      <c r="F185" s="29" t="s">
        <v>9</v>
      </c>
      <c r="G185" s="27" t="s">
        <v>333</v>
      </c>
      <c r="H185" s="30">
        <f t="shared" si="46"/>
        <v>14905.699999999999</v>
      </c>
      <c r="I185" s="61">
        <f>I186</f>
        <v>3078.3999999999992</v>
      </c>
      <c r="J185" s="41">
        <f>J186</f>
        <v>0</v>
      </c>
      <c r="K185" s="61">
        <f t="shared" ref="K185:L185" si="93">K186</f>
        <v>11827.3</v>
      </c>
      <c r="L185" s="41">
        <f t="shared" si="93"/>
        <v>0</v>
      </c>
    </row>
    <row r="186" spans="1:12" ht="27.6" x14ac:dyDescent="0.25">
      <c r="A186" s="32" t="s">
        <v>305</v>
      </c>
      <c r="B186" s="42" t="s">
        <v>51</v>
      </c>
      <c r="C186" s="34" t="s">
        <v>50</v>
      </c>
      <c r="D186" s="34" t="s">
        <v>35</v>
      </c>
      <c r="E186" s="34" t="s">
        <v>128</v>
      </c>
      <c r="F186" s="34" t="s">
        <v>9</v>
      </c>
      <c r="G186" s="32" t="s">
        <v>333</v>
      </c>
      <c r="H186" s="35">
        <f t="shared" si="46"/>
        <v>14905.699999999999</v>
      </c>
      <c r="I186" s="58">
        <f>I187+I188</f>
        <v>3078.3999999999992</v>
      </c>
      <c r="J186" s="36">
        <f t="shared" ref="J186:L186" si="94">J187+J188</f>
        <v>0</v>
      </c>
      <c r="K186" s="58">
        <f t="shared" si="94"/>
        <v>11827.3</v>
      </c>
      <c r="L186" s="36">
        <f t="shared" si="94"/>
        <v>0</v>
      </c>
    </row>
    <row r="187" spans="1:12" ht="82.8" x14ac:dyDescent="0.25">
      <c r="A187" s="32" t="s">
        <v>306</v>
      </c>
      <c r="B187" s="42" t="s">
        <v>307</v>
      </c>
      <c r="C187" s="34" t="s">
        <v>50</v>
      </c>
      <c r="D187" s="34" t="s">
        <v>35</v>
      </c>
      <c r="E187" s="34" t="s">
        <v>444</v>
      </c>
      <c r="F187" s="34" t="s">
        <v>52</v>
      </c>
      <c r="G187" s="32" t="s">
        <v>333</v>
      </c>
      <c r="H187" s="35">
        <f t="shared" ref="H187" si="95">I187+K187+L187</f>
        <v>3078.3999999999992</v>
      </c>
      <c r="I187" s="58">
        <f>7400.2-2360.4-1961.4</f>
        <v>3078.3999999999992</v>
      </c>
      <c r="J187" s="36">
        <v>0</v>
      </c>
      <c r="K187" s="58">
        <v>0</v>
      </c>
      <c r="L187" s="36">
        <v>0</v>
      </c>
    </row>
    <row r="188" spans="1:12" ht="82.8" x14ac:dyDescent="0.25">
      <c r="A188" s="32" t="s">
        <v>446</v>
      </c>
      <c r="B188" s="42" t="s">
        <v>445</v>
      </c>
      <c r="C188" s="34" t="s">
        <v>50</v>
      </c>
      <c r="D188" s="34" t="s">
        <v>35</v>
      </c>
      <c r="E188" s="34" t="s">
        <v>444</v>
      </c>
      <c r="F188" s="34" t="s">
        <v>52</v>
      </c>
      <c r="G188" s="32" t="s">
        <v>333</v>
      </c>
      <c r="H188" s="35">
        <f t="shared" si="46"/>
        <v>11827.3</v>
      </c>
      <c r="I188" s="58">
        <v>0</v>
      </c>
      <c r="J188" s="36">
        <v>0</v>
      </c>
      <c r="K188" s="58">
        <v>11827.3</v>
      </c>
      <c r="L188" s="36">
        <v>0</v>
      </c>
    </row>
    <row r="189" spans="1:12" ht="55.2" x14ac:dyDescent="0.25">
      <c r="A189" s="27" t="s">
        <v>20</v>
      </c>
      <c r="B189" s="40" t="s">
        <v>70</v>
      </c>
      <c r="C189" s="29" t="s">
        <v>133</v>
      </c>
      <c r="D189" s="29" t="s">
        <v>133</v>
      </c>
      <c r="E189" s="29" t="s">
        <v>308</v>
      </c>
      <c r="F189" s="29" t="s">
        <v>9</v>
      </c>
      <c r="G189" s="27" t="s">
        <v>333</v>
      </c>
      <c r="H189" s="30">
        <f t="shared" si="46"/>
        <v>6050.5</v>
      </c>
      <c r="I189" s="62">
        <f>I190</f>
        <v>60.5</v>
      </c>
      <c r="J189" s="30">
        <f>J190</f>
        <v>0</v>
      </c>
      <c r="K189" s="62">
        <f t="shared" ref="K189:L189" si="96">K190</f>
        <v>5990</v>
      </c>
      <c r="L189" s="30">
        <f t="shared" si="96"/>
        <v>0</v>
      </c>
    </row>
    <row r="190" spans="1:12" ht="27.6" x14ac:dyDescent="0.25">
      <c r="A190" s="32" t="s">
        <v>309</v>
      </c>
      <c r="B190" s="42" t="s">
        <v>53</v>
      </c>
      <c r="C190" s="34" t="s">
        <v>50</v>
      </c>
      <c r="D190" s="34" t="s">
        <v>35</v>
      </c>
      <c r="E190" s="34" t="s">
        <v>39</v>
      </c>
      <c r="F190" s="34" t="s">
        <v>9</v>
      </c>
      <c r="G190" s="32" t="s">
        <v>333</v>
      </c>
      <c r="H190" s="35">
        <f t="shared" si="46"/>
        <v>6050.5</v>
      </c>
      <c r="I190" s="59">
        <f>I191+I192</f>
        <v>60.5</v>
      </c>
      <c r="J190" s="35">
        <f t="shared" ref="J190:L190" si="97">J191+J192</f>
        <v>0</v>
      </c>
      <c r="K190" s="59">
        <f t="shared" si="97"/>
        <v>5990</v>
      </c>
      <c r="L190" s="35">
        <f t="shared" si="97"/>
        <v>0</v>
      </c>
    </row>
    <row r="191" spans="1:12" ht="74.400000000000006" customHeight="1" x14ac:dyDescent="0.25">
      <c r="A191" s="32" t="s">
        <v>310</v>
      </c>
      <c r="B191" s="42" t="s">
        <v>522</v>
      </c>
      <c r="C191" s="34" t="s">
        <v>50</v>
      </c>
      <c r="D191" s="34" t="s">
        <v>35</v>
      </c>
      <c r="E191" s="34" t="s">
        <v>521</v>
      </c>
      <c r="F191" s="34" t="s">
        <v>52</v>
      </c>
      <c r="G191" s="32" t="s">
        <v>333</v>
      </c>
      <c r="H191" s="35">
        <f t="shared" ref="H191" si="98">I191+K191+L191</f>
        <v>5990</v>
      </c>
      <c r="I191" s="59">
        <v>0</v>
      </c>
      <c r="J191" s="35">
        <v>0</v>
      </c>
      <c r="K191" s="59">
        <v>5990</v>
      </c>
      <c r="L191" s="35">
        <v>0</v>
      </c>
    </row>
    <row r="192" spans="1:12" ht="55.2" x14ac:dyDescent="0.25">
      <c r="A192" s="32" t="s">
        <v>520</v>
      </c>
      <c r="B192" s="42" t="s">
        <v>499</v>
      </c>
      <c r="C192" s="34" t="s">
        <v>50</v>
      </c>
      <c r="D192" s="34" t="s">
        <v>35</v>
      </c>
      <c r="E192" s="34" t="s">
        <v>138</v>
      </c>
      <c r="F192" s="34" t="s">
        <v>52</v>
      </c>
      <c r="G192" s="32" t="s">
        <v>333</v>
      </c>
      <c r="H192" s="35">
        <f t="shared" si="46"/>
        <v>60.5</v>
      </c>
      <c r="I192" s="59">
        <f>93.3-32.8</f>
        <v>60.5</v>
      </c>
      <c r="J192" s="35">
        <v>0</v>
      </c>
      <c r="K192" s="59">
        <v>0</v>
      </c>
      <c r="L192" s="35">
        <v>0</v>
      </c>
    </row>
    <row r="193" spans="1:12" ht="55.2" x14ac:dyDescent="0.25">
      <c r="A193" s="27" t="s">
        <v>38</v>
      </c>
      <c r="B193" s="43" t="s">
        <v>73</v>
      </c>
      <c r="C193" s="29" t="s">
        <v>133</v>
      </c>
      <c r="D193" s="27" t="s">
        <v>133</v>
      </c>
      <c r="E193" s="29" t="s">
        <v>129</v>
      </c>
      <c r="F193" s="29" t="s">
        <v>9</v>
      </c>
      <c r="G193" s="27" t="s">
        <v>333</v>
      </c>
      <c r="H193" s="30">
        <f t="shared" si="46"/>
        <v>3620</v>
      </c>
      <c r="I193" s="61">
        <f>I194+I196</f>
        <v>3620</v>
      </c>
      <c r="J193" s="41">
        <f>J194+J196</f>
        <v>0</v>
      </c>
      <c r="K193" s="61">
        <f t="shared" ref="K193:L193" si="99">K194+K196</f>
        <v>0</v>
      </c>
      <c r="L193" s="41">
        <f t="shared" si="99"/>
        <v>0</v>
      </c>
    </row>
    <row r="194" spans="1:12" ht="69" x14ac:dyDescent="0.25">
      <c r="A194" s="32" t="s">
        <v>311</v>
      </c>
      <c r="B194" s="37" t="s">
        <v>61</v>
      </c>
      <c r="C194" s="34" t="s">
        <v>38</v>
      </c>
      <c r="D194" s="32" t="s">
        <v>37</v>
      </c>
      <c r="E194" s="34" t="s">
        <v>130</v>
      </c>
      <c r="F194" s="34" t="s">
        <v>9</v>
      </c>
      <c r="G194" s="32" t="s">
        <v>333</v>
      </c>
      <c r="H194" s="35">
        <f t="shared" si="46"/>
        <v>3216.7</v>
      </c>
      <c r="I194" s="58">
        <f>I195</f>
        <v>3216.7</v>
      </c>
      <c r="J194" s="36">
        <f>J195</f>
        <v>0</v>
      </c>
      <c r="K194" s="58">
        <f t="shared" ref="K194:L194" si="100">K195</f>
        <v>0</v>
      </c>
      <c r="L194" s="36">
        <f t="shared" si="100"/>
        <v>0</v>
      </c>
    </row>
    <row r="195" spans="1:12" ht="96.6" x14ac:dyDescent="0.25">
      <c r="A195" s="32" t="s">
        <v>312</v>
      </c>
      <c r="B195" s="37" t="s">
        <v>313</v>
      </c>
      <c r="C195" s="34" t="s">
        <v>38</v>
      </c>
      <c r="D195" s="32" t="s">
        <v>37</v>
      </c>
      <c r="E195" s="34" t="s">
        <v>135</v>
      </c>
      <c r="F195" s="34" t="s">
        <v>11</v>
      </c>
      <c r="G195" s="32" t="s">
        <v>333</v>
      </c>
      <c r="H195" s="35">
        <f t="shared" si="46"/>
        <v>3216.7</v>
      </c>
      <c r="I195" s="59">
        <f>1070+2146.7</f>
        <v>3216.7</v>
      </c>
      <c r="J195" s="35">
        <v>0</v>
      </c>
      <c r="K195" s="59">
        <v>0</v>
      </c>
      <c r="L195" s="35">
        <v>0</v>
      </c>
    </row>
    <row r="196" spans="1:12" ht="69" x14ac:dyDescent="0.25">
      <c r="A196" s="32" t="s">
        <v>314</v>
      </c>
      <c r="B196" s="37" t="s">
        <v>62</v>
      </c>
      <c r="C196" s="34" t="s">
        <v>38</v>
      </c>
      <c r="D196" s="32" t="s">
        <v>37</v>
      </c>
      <c r="E196" s="34" t="s">
        <v>136</v>
      </c>
      <c r="F196" s="34" t="s">
        <v>9</v>
      </c>
      <c r="G196" s="32" t="s">
        <v>333</v>
      </c>
      <c r="H196" s="35">
        <f t="shared" ref="H196:H199" si="101">I196+K196+L196</f>
        <v>403.30000000000018</v>
      </c>
      <c r="I196" s="58">
        <f>I197</f>
        <v>403.30000000000018</v>
      </c>
      <c r="J196" s="36">
        <f>J197</f>
        <v>0</v>
      </c>
      <c r="K196" s="58">
        <f t="shared" ref="K196:L196" si="102">K197</f>
        <v>0</v>
      </c>
      <c r="L196" s="36">
        <f t="shared" si="102"/>
        <v>0</v>
      </c>
    </row>
    <row r="197" spans="1:12" ht="96.6" x14ac:dyDescent="0.25">
      <c r="A197" s="32" t="s">
        <v>312</v>
      </c>
      <c r="B197" s="37" t="s">
        <v>315</v>
      </c>
      <c r="C197" s="34" t="s">
        <v>38</v>
      </c>
      <c r="D197" s="32" t="s">
        <v>37</v>
      </c>
      <c r="E197" s="34" t="s">
        <v>137</v>
      </c>
      <c r="F197" s="34" t="s">
        <v>11</v>
      </c>
      <c r="G197" s="32" t="s">
        <v>333</v>
      </c>
      <c r="H197" s="35">
        <f t="shared" si="101"/>
        <v>403.30000000000018</v>
      </c>
      <c r="I197" s="59">
        <f>2550-2146.7</f>
        <v>403.30000000000018</v>
      </c>
      <c r="J197" s="35">
        <v>0</v>
      </c>
      <c r="K197" s="59">
        <v>0</v>
      </c>
      <c r="L197" s="35">
        <v>0</v>
      </c>
    </row>
    <row r="198" spans="1:12" ht="41.4" x14ac:dyDescent="0.25">
      <c r="A198" s="27" t="s">
        <v>44</v>
      </c>
      <c r="B198" s="43" t="s">
        <v>72</v>
      </c>
      <c r="C198" s="29" t="s">
        <v>59</v>
      </c>
      <c r="D198" s="27" t="s">
        <v>18</v>
      </c>
      <c r="E198" s="29" t="s">
        <v>132</v>
      </c>
      <c r="F198" s="29" t="s">
        <v>9</v>
      </c>
      <c r="G198" s="27" t="s">
        <v>333</v>
      </c>
      <c r="H198" s="30">
        <f t="shared" si="101"/>
        <v>32276.200000000004</v>
      </c>
      <c r="I198" s="61">
        <f t="shared" ref="I198:L198" si="103">I199</f>
        <v>32276.200000000004</v>
      </c>
      <c r="J198" s="41">
        <f t="shared" si="103"/>
        <v>0</v>
      </c>
      <c r="K198" s="61">
        <f t="shared" si="103"/>
        <v>0</v>
      </c>
      <c r="L198" s="41">
        <f t="shared" si="103"/>
        <v>0</v>
      </c>
    </row>
    <row r="199" spans="1:12" ht="41.4" x14ac:dyDescent="0.25">
      <c r="A199" s="32" t="s">
        <v>316</v>
      </c>
      <c r="B199" s="37" t="s">
        <v>317</v>
      </c>
      <c r="C199" s="34" t="s">
        <v>44</v>
      </c>
      <c r="D199" s="34" t="s">
        <v>18</v>
      </c>
      <c r="E199" s="34" t="s">
        <v>134</v>
      </c>
      <c r="F199" s="34" t="s">
        <v>60</v>
      </c>
      <c r="G199" s="32" t="s">
        <v>333</v>
      </c>
      <c r="H199" s="35">
        <f t="shared" si="101"/>
        <v>32276.200000000004</v>
      </c>
      <c r="I199" s="58">
        <f>14614+383.2+1523.4-3957.9+7659.8-534.2-7042.1-370+20000</f>
        <v>32276.200000000004</v>
      </c>
      <c r="J199" s="36">
        <v>0</v>
      </c>
      <c r="K199" s="58">
        <v>0</v>
      </c>
      <c r="L199" s="36">
        <v>0</v>
      </c>
    </row>
    <row r="200" spans="1:12" ht="13.8" x14ac:dyDescent="0.25">
      <c r="A200" s="32"/>
      <c r="B200" s="43" t="s">
        <v>63</v>
      </c>
      <c r="C200" s="29"/>
      <c r="D200" s="52"/>
      <c r="E200" s="52"/>
      <c r="F200" s="52"/>
      <c r="G200" s="41"/>
      <c r="H200" s="30">
        <f>I200+K200+L200</f>
        <v>1640305.9</v>
      </c>
      <c r="I200" s="61">
        <f>I21+I39+I45+I55+I68+I74+I103+I117+I154+I185+I189+I193+I198</f>
        <v>963032</v>
      </c>
      <c r="J200" s="41">
        <f>J21+J39+J45+J55+J68+J74+J103+J117+J154+J185+J189+J193+J198</f>
        <v>0</v>
      </c>
      <c r="K200" s="61">
        <f>K21+K39+K45+K55+K68+K74+K103+K117+K154+K185+K189+K193+K198</f>
        <v>677273.9</v>
      </c>
      <c r="L200" s="41">
        <f>L21+L39+L45+L55+L68+L74+L103+L117+L154+L185+L189+L193+L198</f>
        <v>0</v>
      </c>
    </row>
    <row r="201" spans="1:12" ht="15.6" x14ac:dyDescent="0.3">
      <c r="B201" s="9"/>
      <c r="C201" s="9"/>
      <c r="D201" s="9"/>
      <c r="E201" s="9"/>
      <c r="F201" s="9"/>
      <c r="G201" s="10"/>
      <c r="H201" s="9">
        <v>53262.400000000001</v>
      </c>
      <c r="I201" s="54"/>
      <c r="J201" s="9"/>
      <c r="K201" s="54"/>
      <c r="L201" s="9"/>
    </row>
    <row r="202" spans="1:12" ht="15.6" x14ac:dyDescent="0.3">
      <c r="B202" s="9"/>
      <c r="C202" s="9"/>
      <c r="D202" s="9"/>
      <c r="E202" s="9"/>
      <c r="F202" s="9"/>
      <c r="G202" s="9"/>
      <c r="H202" s="10">
        <f>H200+H201</f>
        <v>1693568.2999999998</v>
      </c>
      <c r="I202" s="54"/>
      <c r="J202" s="9"/>
      <c r="K202" s="54"/>
      <c r="L202" s="9"/>
    </row>
    <row r="203" spans="1:12" ht="15.6" x14ac:dyDescent="0.3">
      <c r="B203" s="9"/>
      <c r="C203" s="9"/>
      <c r="D203" s="9"/>
      <c r="E203" s="9"/>
      <c r="F203" s="9"/>
      <c r="G203" s="9"/>
      <c r="H203" s="9">
        <v>1631749.5</v>
      </c>
      <c r="I203" s="54"/>
      <c r="J203" s="9"/>
      <c r="K203" s="54"/>
      <c r="L203" s="9"/>
    </row>
    <row r="204" spans="1:12" ht="15.6" x14ac:dyDescent="0.3">
      <c r="B204" s="9"/>
      <c r="C204" s="9"/>
      <c r="D204" s="9"/>
      <c r="E204" s="9"/>
      <c r="F204" s="9"/>
      <c r="G204" s="9"/>
      <c r="H204" s="10">
        <f>H203-H202</f>
        <v>-61818.799999999814</v>
      </c>
      <c r="I204" s="54"/>
      <c r="J204" s="9"/>
      <c r="K204" s="54"/>
      <c r="L204" s="9"/>
    </row>
    <row r="205" spans="1:12" ht="15.6" x14ac:dyDescent="0.3">
      <c r="B205" s="9"/>
      <c r="C205" s="9"/>
      <c r="D205" s="9"/>
      <c r="E205" s="9"/>
      <c r="F205" s="9"/>
      <c r="G205" s="9"/>
      <c r="H205" s="9"/>
      <c r="I205" s="54"/>
      <c r="J205" s="9"/>
      <c r="K205" s="54"/>
      <c r="L205" s="9"/>
    </row>
    <row r="206" spans="1:12" ht="15.6" x14ac:dyDescent="0.3">
      <c r="B206" s="9"/>
      <c r="C206" s="9"/>
      <c r="D206" s="9"/>
      <c r="E206" s="9"/>
      <c r="F206" s="9"/>
      <c r="G206" s="9"/>
      <c r="H206" s="9"/>
      <c r="I206" s="54"/>
      <c r="J206" s="9"/>
      <c r="K206" s="54"/>
      <c r="L206" s="9"/>
    </row>
    <row r="207" spans="1:12" ht="15.6" x14ac:dyDescent="0.3">
      <c r="B207" s="9"/>
      <c r="C207" s="9"/>
      <c r="D207" s="9"/>
      <c r="E207" s="9"/>
      <c r="F207" s="9"/>
      <c r="G207" s="9"/>
      <c r="H207" s="9"/>
      <c r="I207" s="54"/>
      <c r="J207" s="9"/>
      <c r="K207" s="54"/>
      <c r="L207" s="9"/>
    </row>
    <row r="208" spans="1:12" ht="15.6" x14ac:dyDescent="0.3">
      <c r="B208" s="9"/>
      <c r="C208" s="9"/>
      <c r="D208" s="9"/>
      <c r="E208" s="9"/>
      <c r="F208" s="9"/>
      <c r="G208" s="9"/>
      <c r="H208" s="9"/>
      <c r="I208" s="54"/>
      <c r="J208" s="9"/>
      <c r="K208" s="54"/>
      <c r="L208" s="9"/>
    </row>
    <row r="209" spans="2:12" ht="15.6" x14ac:dyDescent="0.3">
      <c r="B209" s="9"/>
      <c r="C209" s="9"/>
      <c r="D209" s="9"/>
      <c r="E209" s="9"/>
      <c r="F209" s="9"/>
      <c r="G209" s="9"/>
      <c r="H209" s="9"/>
      <c r="I209" s="54"/>
      <c r="J209" s="9"/>
      <c r="K209" s="54"/>
      <c r="L209" s="9"/>
    </row>
    <row r="210" spans="2:12" ht="15.6" x14ac:dyDescent="0.3">
      <c r="B210" s="9"/>
      <c r="C210" s="9"/>
      <c r="D210" s="9"/>
      <c r="E210" s="9"/>
      <c r="F210" s="9"/>
      <c r="G210" s="9"/>
      <c r="H210" s="9"/>
      <c r="I210" s="54"/>
      <c r="J210" s="9"/>
      <c r="K210" s="54"/>
      <c r="L210" s="9"/>
    </row>
    <row r="211" spans="2:12" ht="15.6" x14ac:dyDescent="0.3">
      <c r="B211" s="9"/>
      <c r="C211" s="9"/>
      <c r="D211" s="9"/>
      <c r="E211" s="9"/>
      <c r="F211" s="9"/>
      <c r="G211" s="9"/>
      <c r="H211" s="9"/>
      <c r="I211" s="54"/>
      <c r="J211" s="9"/>
      <c r="K211" s="54"/>
      <c r="L211" s="9"/>
    </row>
    <row r="212" spans="2:12" ht="15.6" x14ac:dyDescent="0.3">
      <c r="B212" s="9"/>
      <c r="C212" s="9"/>
      <c r="D212" s="9"/>
      <c r="E212" s="9"/>
      <c r="F212" s="9"/>
      <c r="G212" s="9"/>
      <c r="H212" s="9"/>
      <c r="I212" s="54"/>
      <c r="J212" s="9"/>
      <c r="K212" s="54"/>
      <c r="L212" s="9"/>
    </row>
    <row r="213" spans="2:12" ht="15.6" x14ac:dyDescent="0.3">
      <c r="B213" s="9"/>
      <c r="C213" s="9"/>
      <c r="D213" s="9"/>
      <c r="E213" s="9"/>
      <c r="F213" s="9"/>
      <c r="G213" s="9"/>
      <c r="H213" s="9"/>
      <c r="I213" s="54"/>
      <c r="J213" s="9"/>
      <c r="K213" s="54"/>
      <c r="L213" s="9"/>
    </row>
    <row r="214" spans="2:12" ht="15.6" x14ac:dyDescent="0.3">
      <c r="B214" s="9"/>
      <c r="C214" s="9"/>
      <c r="D214" s="9"/>
      <c r="E214" s="9"/>
      <c r="F214" s="9"/>
      <c r="G214" s="9"/>
      <c r="H214" s="9"/>
      <c r="I214" s="54"/>
      <c r="J214" s="9"/>
      <c r="K214" s="54"/>
      <c r="L214" s="9"/>
    </row>
    <row r="215" spans="2:12" ht="15.6" x14ac:dyDescent="0.3">
      <c r="B215" s="9"/>
      <c r="C215" s="9"/>
      <c r="D215" s="9"/>
      <c r="E215" s="9"/>
      <c r="F215" s="9"/>
      <c r="G215" s="9"/>
      <c r="H215" s="9"/>
      <c r="I215" s="54"/>
      <c r="J215" s="9"/>
      <c r="K215" s="54"/>
      <c r="L215" s="9"/>
    </row>
    <row r="216" spans="2:12" ht="15.6" x14ac:dyDescent="0.3">
      <c r="B216" s="9"/>
      <c r="C216" s="9"/>
      <c r="D216" s="9"/>
      <c r="E216" s="9"/>
      <c r="F216" s="9"/>
      <c r="G216" s="9"/>
      <c r="H216" s="9"/>
      <c r="I216" s="54"/>
      <c r="J216" s="9"/>
      <c r="K216" s="54"/>
      <c r="L216" s="9"/>
    </row>
    <row r="217" spans="2:12" ht="15.6" x14ac:dyDescent="0.3">
      <c r="B217" s="9"/>
      <c r="C217" s="9"/>
      <c r="D217" s="9"/>
      <c r="E217" s="9"/>
      <c r="F217" s="9"/>
      <c r="G217" s="9"/>
      <c r="H217" s="9"/>
      <c r="I217" s="54"/>
      <c r="J217" s="9"/>
      <c r="K217" s="54"/>
      <c r="L217" s="9"/>
    </row>
    <row r="218" spans="2:12" ht="15.6" x14ac:dyDescent="0.3">
      <c r="B218" s="9"/>
      <c r="C218" s="9"/>
      <c r="D218" s="9"/>
      <c r="E218" s="9"/>
      <c r="F218" s="9"/>
      <c r="G218" s="9"/>
      <c r="H218" s="9"/>
      <c r="I218" s="54"/>
      <c r="J218" s="9"/>
      <c r="K218" s="54"/>
      <c r="L218" s="9"/>
    </row>
    <row r="219" spans="2:12" ht="15.6" x14ac:dyDescent="0.3">
      <c r="B219" s="9"/>
      <c r="C219" s="9"/>
      <c r="D219" s="9"/>
      <c r="E219" s="9"/>
      <c r="F219" s="9"/>
      <c r="G219" s="9"/>
      <c r="H219" s="9"/>
      <c r="I219" s="54"/>
      <c r="J219" s="9"/>
      <c r="K219" s="54"/>
      <c r="L219" s="9"/>
    </row>
    <row r="220" spans="2:12" ht="15.6" x14ac:dyDescent="0.3">
      <c r="B220" s="9"/>
      <c r="C220" s="9"/>
      <c r="D220" s="9"/>
      <c r="E220" s="9"/>
      <c r="F220" s="9"/>
      <c r="G220" s="9"/>
      <c r="H220" s="9"/>
      <c r="I220" s="54"/>
      <c r="J220" s="9"/>
      <c r="K220" s="54"/>
      <c r="L220" s="9"/>
    </row>
    <row r="221" spans="2:12" ht="15.6" x14ac:dyDescent="0.3">
      <c r="B221" s="9"/>
      <c r="C221" s="9"/>
      <c r="D221" s="9"/>
      <c r="E221" s="9"/>
      <c r="F221" s="9"/>
      <c r="G221" s="9"/>
      <c r="H221" s="9"/>
      <c r="I221" s="54"/>
      <c r="J221" s="9"/>
      <c r="K221" s="54"/>
      <c r="L221" s="9"/>
    </row>
    <row r="222" spans="2:12" ht="15.6" x14ac:dyDescent="0.3">
      <c r="B222" s="9"/>
      <c r="C222" s="9"/>
      <c r="D222" s="9"/>
      <c r="E222" s="9"/>
      <c r="F222" s="9"/>
      <c r="G222" s="9"/>
      <c r="H222" s="9"/>
      <c r="I222" s="54"/>
      <c r="J222" s="9"/>
      <c r="K222" s="54"/>
      <c r="L222" s="9"/>
    </row>
    <row r="223" spans="2:12" ht="15.6" x14ac:dyDescent="0.3">
      <c r="B223" s="9"/>
      <c r="C223" s="9"/>
      <c r="D223" s="9"/>
      <c r="E223" s="9"/>
      <c r="F223" s="9"/>
      <c r="G223" s="9"/>
      <c r="H223" s="9"/>
      <c r="I223" s="54"/>
      <c r="J223" s="9"/>
      <c r="K223" s="54"/>
      <c r="L223" s="9"/>
    </row>
    <row r="224" spans="2:12" ht="15.6" x14ac:dyDescent="0.3">
      <c r="B224" s="9"/>
      <c r="C224" s="9"/>
      <c r="D224" s="9"/>
      <c r="E224" s="9"/>
      <c r="F224" s="9"/>
      <c r="G224" s="9"/>
      <c r="H224" s="9"/>
      <c r="I224" s="54"/>
      <c r="J224" s="9"/>
      <c r="K224" s="54"/>
      <c r="L224" s="9"/>
    </row>
    <row r="225" spans="2:12" ht="15.6" x14ac:dyDescent="0.3">
      <c r="B225" s="9"/>
      <c r="C225" s="9"/>
      <c r="D225" s="9"/>
      <c r="E225" s="9"/>
      <c r="F225" s="9"/>
      <c r="G225" s="9"/>
      <c r="H225" s="9"/>
      <c r="I225" s="54"/>
      <c r="J225" s="9"/>
      <c r="K225" s="54"/>
      <c r="L225" s="9"/>
    </row>
    <row r="226" spans="2:12" ht="15.6" x14ac:dyDescent="0.3">
      <c r="B226" s="9"/>
      <c r="C226" s="9"/>
      <c r="D226" s="9"/>
      <c r="E226" s="9"/>
      <c r="F226" s="9"/>
      <c r="G226" s="9"/>
      <c r="H226" s="9"/>
      <c r="I226" s="54"/>
      <c r="J226" s="9"/>
      <c r="K226" s="54"/>
      <c r="L226" s="9"/>
    </row>
    <row r="227" spans="2:12" ht="15.6" x14ac:dyDescent="0.3">
      <c r="B227" s="9"/>
      <c r="C227" s="9"/>
      <c r="D227" s="9"/>
      <c r="E227" s="9"/>
      <c r="F227" s="9"/>
      <c r="G227" s="9"/>
      <c r="H227" s="9"/>
      <c r="I227" s="54"/>
      <c r="J227" s="9"/>
      <c r="K227" s="54"/>
      <c r="L227" s="9"/>
    </row>
    <row r="228" spans="2:12" ht="15.6" x14ac:dyDescent="0.3">
      <c r="B228" s="9"/>
      <c r="C228" s="9"/>
      <c r="D228" s="9"/>
      <c r="E228" s="9"/>
      <c r="F228" s="9"/>
      <c r="G228" s="9"/>
      <c r="H228" s="9"/>
      <c r="I228" s="54"/>
      <c r="J228" s="9"/>
      <c r="K228" s="54"/>
      <c r="L228" s="9"/>
    </row>
    <row r="229" spans="2:12" ht="15.6" x14ac:dyDescent="0.3">
      <c r="B229" s="9"/>
      <c r="C229" s="9"/>
      <c r="D229" s="9"/>
      <c r="E229" s="9"/>
      <c r="F229" s="9"/>
      <c r="G229" s="9"/>
      <c r="H229" s="9"/>
      <c r="I229" s="54"/>
      <c r="J229" s="9"/>
      <c r="K229" s="54"/>
      <c r="L229" s="9"/>
    </row>
    <row r="230" spans="2:12" ht="15.6" x14ac:dyDescent="0.3">
      <c r="B230" s="9"/>
      <c r="C230" s="9"/>
      <c r="D230" s="9"/>
      <c r="E230" s="9"/>
      <c r="F230" s="9"/>
      <c r="G230" s="9"/>
      <c r="H230" s="9"/>
      <c r="I230" s="54"/>
      <c r="J230" s="9"/>
      <c r="K230" s="54"/>
      <c r="L230" s="9"/>
    </row>
    <row r="231" spans="2:12" ht="15.6" x14ac:dyDescent="0.3">
      <c r="B231" s="9"/>
      <c r="C231" s="9"/>
      <c r="D231" s="9"/>
      <c r="E231" s="9"/>
      <c r="F231" s="9"/>
      <c r="G231" s="9"/>
      <c r="H231" s="9"/>
      <c r="I231" s="54"/>
      <c r="J231" s="9"/>
      <c r="K231" s="54"/>
      <c r="L231" s="9"/>
    </row>
    <row r="232" spans="2:12" ht="15.6" x14ac:dyDescent="0.3">
      <c r="B232" s="9"/>
      <c r="C232" s="9"/>
      <c r="D232" s="9"/>
      <c r="E232" s="9"/>
      <c r="F232" s="9"/>
      <c r="G232" s="9"/>
      <c r="H232" s="9"/>
      <c r="I232" s="54"/>
      <c r="J232" s="9"/>
      <c r="K232" s="54"/>
      <c r="L232" s="9"/>
    </row>
    <row r="233" spans="2:12" ht="15.6" x14ac:dyDescent="0.3">
      <c r="B233" s="9"/>
      <c r="C233" s="9"/>
      <c r="D233" s="9"/>
      <c r="E233" s="9"/>
      <c r="F233" s="9"/>
      <c r="G233" s="9"/>
      <c r="H233" s="9"/>
      <c r="I233" s="54"/>
      <c r="J233" s="9"/>
      <c r="K233" s="54"/>
      <c r="L233" s="9"/>
    </row>
    <row r="234" spans="2:12" ht="15.6" x14ac:dyDescent="0.3">
      <c r="B234" s="9"/>
      <c r="C234" s="9"/>
      <c r="D234" s="9"/>
      <c r="E234" s="9"/>
      <c r="F234" s="9"/>
      <c r="G234" s="9"/>
      <c r="H234" s="9"/>
      <c r="I234" s="54"/>
      <c r="J234" s="9"/>
      <c r="K234" s="54"/>
      <c r="L234" s="9"/>
    </row>
    <row r="235" spans="2:12" ht="15.6" x14ac:dyDescent="0.3">
      <c r="B235" s="9"/>
      <c r="C235" s="9"/>
      <c r="D235" s="9"/>
      <c r="E235" s="9"/>
      <c r="F235" s="9"/>
      <c r="G235" s="9"/>
      <c r="H235" s="9"/>
      <c r="I235" s="54"/>
      <c r="J235" s="9"/>
      <c r="K235" s="54"/>
      <c r="L235" s="9"/>
    </row>
    <row r="236" spans="2:12" ht="15.6" x14ac:dyDescent="0.3">
      <c r="B236" s="9"/>
      <c r="C236" s="9"/>
      <c r="D236" s="9"/>
      <c r="E236" s="9"/>
      <c r="F236" s="9"/>
      <c r="G236" s="9"/>
      <c r="H236" s="9"/>
      <c r="I236" s="54"/>
      <c r="J236" s="9"/>
      <c r="K236" s="54"/>
      <c r="L236" s="9"/>
    </row>
    <row r="237" spans="2:12" ht="15.6" x14ac:dyDescent="0.3">
      <c r="B237" s="9"/>
      <c r="C237" s="9"/>
      <c r="D237" s="9"/>
      <c r="E237" s="9"/>
      <c r="F237" s="9"/>
      <c r="G237" s="9"/>
      <c r="H237" s="9"/>
      <c r="I237" s="54"/>
      <c r="J237" s="9"/>
      <c r="K237" s="54"/>
      <c r="L237" s="9"/>
    </row>
    <row r="238" spans="2:12" ht="15.6" x14ac:dyDescent="0.3">
      <c r="B238" s="9"/>
      <c r="C238" s="9"/>
      <c r="D238" s="9"/>
      <c r="E238" s="9"/>
      <c r="F238" s="9"/>
      <c r="G238" s="9"/>
      <c r="H238" s="9"/>
      <c r="I238" s="54"/>
      <c r="J238" s="9"/>
      <c r="K238" s="54"/>
      <c r="L238" s="9"/>
    </row>
    <row r="239" spans="2:12" ht="15.6" x14ac:dyDescent="0.3">
      <c r="B239" s="9"/>
      <c r="C239" s="9"/>
      <c r="D239" s="9"/>
      <c r="E239" s="9"/>
      <c r="F239" s="9"/>
      <c r="G239" s="9"/>
      <c r="H239" s="9"/>
      <c r="I239" s="54"/>
      <c r="J239" s="9"/>
      <c r="K239" s="54"/>
      <c r="L239" s="9"/>
    </row>
    <row r="240" spans="2:12" ht="15.6" x14ac:dyDescent="0.3">
      <c r="B240" s="9"/>
      <c r="C240" s="9"/>
      <c r="D240" s="9"/>
      <c r="E240" s="9"/>
      <c r="F240" s="9"/>
      <c r="G240" s="9"/>
      <c r="H240" s="9"/>
      <c r="I240" s="54"/>
      <c r="J240" s="9"/>
      <c r="K240" s="54"/>
      <c r="L240" s="9"/>
    </row>
    <row r="241" spans="2:12" ht="15.6" x14ac:dyDescent="0.3">
      <c r="B241" s="9"/>
      <c r="C241" s="9"/>
      <c r="D241" s="9"/>
      <c r="E241" s="9"/>
      <c r="F241" s="9"/>
      <c r="G241" s="9"/>
      <c r="H241" s="9"/>
      <c r="I241" s="54"/>
      <c r="J241" s="9"/>
      <c r="K241" s="54"/>
      <c r="L241" s="9"/>
    </row>
    <row r="242" spans="2:12" ht="15.6" x14ac:dyDescent="0.3">
      <c r="B242" s="9"/>
      <c r="C242" s="9"/>
      <c r="D242" s="9"/>
      <c r="E242" s="9"/>
      <c r="F242" s="9"/>
      <c r="G242" s="9"/>
      <c r="H242" s="9"/>
      <c r="I242" s="54"/>
      <c r="J242" s="9"/>
      <c r="K242" s="54"/>
      <c r="L242" s="9"/>
    </row>
    <row r="243" spans="2:12" ht="15.6" x14ac:dyDescent="0.3">
      <c r="B243" s="9"/>
      <c r="C243" s="9"/>
      <c r="D243" s="9"/>
      <c r="E243" s="9"/>
      <c r="F243" s="9"/>
      <c r="G243" s="9"/>
      <c r="H243" s="9"/>
      <c r="I243" s="54"/>
      <c r="J243" s="9"/>
      <c r="K243" s="54"/>
      <c r="L243" s="9"/>
    </row>
    <row r="244" spans="2:12" ht="15.6" x14ac:dyDescent="0.3">
      <c r="B244" s="9"/>
      <c r="C244" s="9"/>
      <c r="D244" s="9"/>
      <c r="E244" s="9"/>
      <c r="F244" s="9"/>
      <c r="G244" s="9"/>
      <c r="H244" s="9"/>
      <c r="I244" s="54"/>
      <c r="J244" s="9"/>
      <c r="K244" s="54"/>
      <c r="L244" s="9"/>
    </row>
    <row r="245" spans="2:12" ht="15.6" x14ac:dyDescent="0.3">
      <c r="B245" s="9"/>
      <c r="C245" s="9"/>
      <c r="D245" s="9"/>
      <c r="E245" s="9"/>
      <c r="F245" s="9"/>
      <c r="G245" s="9"/>
      <c r="H245" s="9"/>
      <c r="I245" s="54"/>
      <c r="J245" s="9"/>
      <c r="K245" s="54"/>
      <c r="L245" s="9"/>
    </row>
    <row r="246" spans="2:12" ht="15.6" x14ac:dyDescent="0.3">
      <c r="B246" s="9"/>
      <c r="C246" s="9"/>
      <c r="D246" s="9"/>
      <c r="E246" s="9"/>
      <c r="F246" s="9"/>
      <c r="G246" s="9"/>
      <c r="H246" s="9"/>
      <c r="I246" s="54"/>
      <c r="J246" s="9"/>
      <c r="K246" s="54"/>
      <c r="L246" s="9"/>
    </row>
    <row r="247" spans="2:12" ht="15.6" x14ac:dyDescent="0.3">
      <c r="B247" s="9"/>
      <c r="C247" s="9"/>
      <c r="D247" s="9"/>
      <c r="E247" s="9"/>
      <c r="F247" s="9"/>
      <c r="G247" s="9"/>
      <c r="H247" s="9"/>
      <c r="I247" s="54"/>
      <c r="J247" s="9"/>
      <c r="K247" s="54"/>
      <c r="L247" s="9"/>
    </row>
    <row r="248" spans="2:12" ht="15.6" x14ac:dyDescent="0.3">
      <c r="B248" s="9"/>
      <c r="C248" s="9"/>
      <c r="D248" s="9"/>
      <c r="E248" s="9"/>
      <c r="F248" s="9"/>
      <c r="G248" s="9"/>
      <c r="H248" s="9"/>
      <c r="I248" s="54"/>
      <c r="J248" s="9"/>
      <c r="K248" s="54"/>
      <c r="L248" s="9"/>
    </row>
    <row r="249" spans="2:12" ht="15.6" x14ac:dyDescent="0.3">
      <c r="B249" s="9"/>
      <c r="C249" s="9"/>
      <c r="D249" s="9"/>
      <c r="E249" s="9"/>
      <c r="F249" s="9"/>
      <c r="G249" s="9"/>
      <c r="H249" s="9"/>
      <c r="I249" s="54"/>
      <c r="J249" s="9"/>
      <c r="K249" s="54"/>
      <c r="L249" s="9"/>
    </row>
    <row r="250" spans="2:12" ht="15.6" x14ac:dyDescent="0.3">
      <c r="B250" s="9"/>
      <c r="C250" s="9"/>
      <c r="D250" s="9"/>
      <c r="E250" s="9"/>
      <c r="F250" s="9"/>
      <c r="G250" s="9"/>
      <c r="H250" s="9"/>
      <c r="I250" s="54"/>
      <c r="J250" s="9"/>
      <c r="K250" s="54"/>
      <c r="L250" s="9"/>
    </row>
    <row r="251" spans="2:12" ht="15.6" x14ac:dyDescent="0.3">
      <c r="B251" s="9"/>
      <c r="C251" s="9"/>
      <c r="D251" s="9"/>
      <c r="E251" s="9"/>
      <c r="F251" s="9"/>
      <c r="G251" s="9"/>
      <c r="H251" s="9"/>
      <c r="I251" s="54"/>
      <c r="J251" s="9"/>
      <c r="K251" s="54"/>
      <c r="L251" s="9"/>
    </row>
    <row r="252" spans="2:12" ht="15.6" x14ac:dyDescent="0.3">
      <c r="B252" s="9"/>
      <c r="C252" s="9"/>
      <c r="D252" s="9"/>
      <c r="E252" s="9"/>
      <c r="F252" s="9"/>
      <c r="G252" s="9"/>
      <c r="H252" s="9"/>
      <c r="I252" s="54"/>
      <c r="J252" s="9"/>
      <c r="K252" s="54"/>
      <c r="L252" s="9"/>
    </row>
    <row r="253" spans="2:12" ht="15.6" x14ac:dyDescent="0.3">
      <c r="B253" s="9"/>
      <c r="C253" s="9"/>
      <c r="D253" s="9"/>
      <c r="E253" s="9"/>
      <c r="F253" s="9"/>
      <c r="G253" s="9"/>
      <c r="H253" s="9"/>
      <c r="I253" s="54"/>
      <c r="J253" s="9"/>
      <c r="K253" s="54"/>
      <c r="L253" s="9"/>
    </row>
    <row r="254" spans="2:12" ht="15.6" x14ac:dyDescent="0.3">
      <c r="B254" s="9"/>
      <c r="C254" s="9"/>
      <c r="D254" s="9"/>
      <c r="E254" s="9"/>
      <c r="F254" s="9"/>
      <c r="G254" s="9"/>
      <c r="H254" s="9"/>
      <c r="I254" s="54"/>
      <c r="J254" s="9"/>
      <c r="K254" s="54"/>
      <c r="L254" s="9"/>
    </row>
    <row r="255" spans="2:12" ht="15.6" x14ac:dyDescent="0.3">
      <c r="B255" s="9"/>
      <c r="C255" s="9"/>
      <c r="D255" s="9"/>
      <c r="E255" s="9"/>
      <c r="F255" s="9"/>
      <c r="G255" s="9"/>
      <c r="H255" s="9"/>
      <c r="I255" s="54"/>
      <c r="J255" s="9"/>
      <c r="K255" s="54"/>
      <c r="L255" s="9"/>
    </row>
    <row r="256" spans="2:12" ht="15.6" x14ac:dyDescent="0.3">
      <c r="B256" s="9"/>
      <c r="C256" s="9"/>
      <c r="D256" s="9"/>
      <c r="E256" s="9"/>
      <c r="F256" s="9"/>
      <c r="G256" s="9"/>
      <c r="H256" s="9"/>
      <c r="I256" s="54"/>
      <c r="J256" s="9"/>
      <c r="K256" s="54"/>
      <c r="L256" s="9"/>
    </row>
    <row r="257" spans="2:12" ht="15.6" x14ac:dyDescent="0.3">
      <c r="B257" s="9"/>
      <c r="C257" s="9"/>
      <c r="D257" s="9"/>
      <c r="E257" s="9"/>
      <c r="F257" s="9"/>
      <c r="G257" s="9"/>
      <c r="H257" s="9"/>
      <c r="I257" s="54"/>
      <c r="J257" s="9"/>
      <c r="K257" s="54"/>
      <c r="L257" s="9"/>
    </row>
    <row r="258" spans="2:12" ht="15.6" x14ac:dyDescent="0.3">
      <c r="B258" s="9"/>
      <c r="C258" s="9"/>
      <c r="D258" s="9"/>
      <c r="E258" s="9"/>
      <c r="F258" s="9"/>
      <c r="G258" s="9"/>
      <c r="H258" s="9"/>
      <c r="I258" s="54"/>
      <c r="J258" s="9"/>
      <c r="K258" s="54"/>
      <c r="L258" s="9"/>
    </row>
    <row r="259" spans="2:12" ht="15.6" x14ac:dyDescent="0.3">
      <c r="B259" s="9"/>
      <c r="C259" s="9"/>
      <c r="D259" s="9"/>
      <c r="E259" s="9"/>
      <c r="F259" s="9"/>
      <c r="G259" s="9"/>
      <c r="H259" s="9"/>
      <c r="I259" s="54"/>
      <c r="J259" s="9"/>
      <c r="K259" s="54"/>
      <c r="L259" s="9"/>
    </row>
    <row r="260" spans="2:12" ht="15.6" x14ac:dyDescent="0.3">
      <c r="B260" s="9"/>
      <c r="C260" s="9"/>
      <c r="D260" s="9"/>
      <c r="E260" s="9"/>
      <c r="F260" s="9"/>
      <c r="G260" s="9"/>
      <c r="H260" s="9"/>
      <c r="I260" s="54"/>
      <c r="J260" s="9"/>
      <c r="K260" s="54"/>
      <c r="L260" s="9"/>
    </row>
    <row r="261" spans="2:12" ht="15.6" x14ac:dyDescent="0.3">
      <c r="B261" s="9"/>
      <c r="C261" s="9"/>
      <c r="D261" s="9"/>
      <c r="E261" s="9"/>
      <c r="F261" s="9"/>
      <c r="G261" s="9"/>
      <c r="H261" s="9"/>
      <c r="I261" s="54"/>
      <c r="J261" s="9"/>
      <c r="K261" s="54"/>
      <c r="L261" s="9"/>
    </row>
    <row r="262" spans="2:12" ht="15.6" x14ac:dyDescent="0.3">
      <c r="B262" s="9"/>
      <c r="C262" s="9"/>
      <c r="D262" s="9"/>
      <c r="E262" s="9"/>
      <c r="F262" s="9"/>
      <c r="G262" s="9"/>
      <c r="H262" s="9"/>
      <c r="I262" s="54"/>
      <c r="J262" s="9"/>
      <c r="K262" s="54"/>
      <c r="L262" s="9"/>
    </row>
    <row r="263" spans="2:12" ht="15.6" x14ac:dyDescent="0.3">
      <c r="B263" s="9"/>
      <c r="C263" s="9"/>
      <c r="D263" s="9"/>
      <c r="E263" s="9"/>
      <c r="F263" s="9"/>
      <c r="G263" s="9"/>
      <c r="H263" s="9"/>
      <c r="I263" s="54"/>
      <c r="J263" s="9"/>
      <c r="K263" s="54"/>
      <c r="L263" s="9"/>
    </row>
    <row r="264" spans="2:12" x14ac:dyDescent="0.25">
      <c r="B264" s="6"/>
      <c r="C264" s="6"/>
      <c r="D264" s="6"/>
      <c r="E264" s="6"/>
      <c r="F264" s="6"/>
      <c r="G264" s="6"/>
    </row>
    <row r="265" spans="2:12" x14ac:dyDescent="0.25">
      <c r="B265" s="6"/>
      <c r="C265" s="6"/>
      <c r="D265" s="6"/>
      <c r="E265" s="6"/>
      <c r="F265" s="6"/>
      <c r="G265" s="6"/>
    </row>
    <row r="266" spans="2:12" x14ac:dyDescent="0.25">
      <c r="B266" s="6"/>
      <c r="C266" s="6"/>
      <c r="D266" s="6"/>
      <c r="E266" s="6"/>
      <c r="F266" s="6"/>
      <c r="G266" s="6"/>
    </row>
    <row r="267" spans="2:12" x14ac:dyDescent="0.25">
      <c r="B267" s="6"/>
      <c r="C267" s="6"/>
      <c r="D267" s="6"/>
      <c r="E267" s="6"/>
      <c r="F267" s="6"/>
      <c r="G267" s="6"/>
    </row>
    <row r="268" spans="2:12" x14ac:dyDescent="0.25">
      <c r="B268" s="6"/>
      <c r="C268" s="6"/>
      <c r="D268" s="6"/>
      <c r="E268" s="6"/>
      <c r="F268" s="6"/>
      <c r="G268" s="6"/>
    </row>
    <row r="269" spans="2:12" x14ac:dyDescent="0.25">
      <c r="B269" s="6"/>
      <c r="C269" s="6"/>
      <c r="D269" s="6"/>
      <c r="E269" s="6"/>
      <c r="F269" s="6"/>
      <c r="G269" s="6"/>
    </row>
    <row r="270" spans="2:12" x14ac:dyDescent="0.25">
      <c r="B270" s="6"/>
      <c r="C270" s="6"/>
      <c r="D270" s="6"/>
      <c r="E270" s="6"/>
      <c r="F270" s="6"/>
      <c r="G270" s="6"/>
    </row>
    <row r="271" spans="2:12" x14ac:dyDescent="0.25">
      <c r="B271" s="6"/>
      <c r="C271" s="6"/>
      <c r="D271" s="6"/>
      <c r="E271" s="6"/>
      <c r="F271" s="6"/>
      <c r="G271" s="6"/>
    </row>
    <row r="272" spans="2:12" x14ac:dyDescent="0.25">
      <c r="B272" s="6"/>
      <c r="C272" s="6"/>
      <c r="D272" s="6"/>
      <c r="E272" s="6"/>
      <c r="F272" s="6"/>
      <c r="G272" s="6"/>
    </row>
    <row r="273" spans="2:7" x14ac:dyDescent="0.25">
      <c r="B273" s="6"/>
      <c r="C273" s="6"/>
      <c r="D273" s="6"/>
      <c r="E273" s="6"/>
      <c r="F273" s="6"/>
      <c r="G273" s="6"/>
    </row>
    <row r="274" spans="2:7" x14ac:dyDescent="0.25">
      <c r="B274" s="6"/>
      <c r="C274" s="6"/>
      <c r="D274" s="6"/>
      <c r="E274" s="6"/>
      <c r="F274" s="6"/>
      <c r="G274" s="6"/>
    </row>
    <row r="275" spans="2:7" x14ac:dyDescent="0.25">
      <c r="B275" s="6"/>
      <c r="C275" s="6"/>
      <c r="D275" s="6"/>
      <c r="E275" s="6"/>
      <c r="F275" s="6"/>
      <c r="G275" s="6"/>
    </row>
    <row r="276" spans="2:7" x14ac:dyDescent="0.25">
      <c r="B276" s="6"/>
      <c r="C276" s="6"/>
      <c r="D276" s="6"/>
      <c r="E276" s="6"/>
      <c r="F276" s="6"/>
      <c r="G276" s="6"/>
    </row>
    <row r="277" spans="2:7" x14ac:dyDescent="0.25">
      <c r="B277" s="6"/>
      <c r="C277" s="6"/>
      <c r="D277" s="6"/>
      <c r="E277" s="6"/>
      <c r="F277" s="6"/>
      <c r="G277" s="6"/>
    </row>
    <row r="278" spans="2:7" x14ac:dyDescent="0.25">
      <c r="B278" s="6"/>
      <c r="C278" s="6"/>
      <c r="D278" s="6"/>
      <c r="E278" s="6"/>
      <c r="F278" s="6"/>
      <c r="G278" s="6"/>
    </row>
    <row r="279" spans="2:7" x14ac:dyDescent="0.25">
      <c r="B279" s="6"/>
      <c r="C279" s="6"/>
      <c r="D279" s="6"/>
      <c r="E279" s="6"/>
      <c r="F279" s="6"/>
      <c r="G279" s="6"/>
    </row>
    <row r="280" spans="2:7" x14ac:dyDescent="0.25">
      <c r="B280" s="6"/>
      <c r="C280" s="6"/>
      <c r="D280" s="6"/>
      <c r="E280" s="6"/>
      <c r="F280" s="6"/>
      <c r="G280" s="6"/>
    </row>
    <row r="281" spans="2:7" x14ac:dyDescent="0.25">
      <c r="B281" s="6"/>
      <c r="C281" s="6"/>
      <c r="D281" s="6"/>
      <c r="E281" s="6"/>
      <c r="F281" s="6"/>
      <c r="G281" s="6"/>
    </row>
    <row r="282" spans="2:7" x14ac:dyDescent="0.25">
      <c r="B282" s="6"/>
      <c r="C282" s="6"/>
      <c r="D282" s="6"/>
      <c r="E282" s="6"/>
      <c r="F282" s="6"/>
      <c r="G282" s="6"/>
    </row>
    <row r="283" spans="2:7" x14ac:dyDescent="0.25">
      <c r="B283" s="6"/>
      <c r="C283" s="6"/>
      <c r="D283" s="6"/>
      <c r="E283" s="6"/>
      <c r="F283" s="6"/>
      <c r="G283" s="6"/>
    </row>
    <row r="284" spans="2:7" x14ac:dyDescent="0.25">
      <c r="B284" s="6"/>
      <c r="C284" s="6"/>
      <c r="D284" s="6"/>
      <c r="E284" s="6"/>
      <c r="F284" s="6"/>
      <c r="G284" s="6"/>
    </row>
    <row r="285" spans="2:7" x14ac:dyDescent="0.25">
      <c r="B285" s="6"/>
      <c r="C285" s="6"/>
      <c r="D285" s="6"/>
      <c r="E285" s="6"/>
      <c r="F285" s="6"/>
      <c r="G285" s="6"/>
    </row>
    <row r="286" spans="2:7" x14ac:dyDescent="0.25">
      <c r="B286" s="6"/>
      <c r="C286" s="6"/>
      <c r="D286" s="6"/>
      <c r="E286" s="6"/>
      <c r="F286" s="6"/>
      <c r="G286" s="6"/>
    </row>
    <row r="287" spans="2:7" x14ac:dyDescent="0.25">
      <c r="B287" s="6"/>
      <c r="C287" s="6"/>
      <c r="D287" s="6"/>
      <c r="E287" s="6"/>
      <c r="F287" s="6"/>
      <c r="G287" s="6"/>
    </row>
    <row r="288" spans="2:7" x14ac:dyDescent="0.25">
      <c r="B288" s="6"/>
      <c r="C288" s="6"/>
      <c r="D288" s="6"/>
      <c r="E288" s="6"/>
      <c r="F288" s="6"/>
      <c r="G288" s="6"/>
    </row>
    <row r="289" spans="2:7" x14ac:dyDescent="0.25">
      <c r="B289" s="6"/>
      <c r="C289" s="6"/>
      <c r="D289" s="6"/>
      <c r="E289" s="6"/>
      <c r="F289" s="6"/>
      <c r="G289" s="6"/>
    </row>
    <row r="290" spans="2:7" x14ac:dyDescent="0.25">
      <c r="B290" s="6"/>
      <c r="C290" s="6"/>
      <c r="D290" s="6"/>
      <c r="E290" s="6"/>
      <c r="F290" s="6"/>
      <c r="G290" s="6"/>
    </row>
    <row r="291" spans="2:7" x14ac:dyDescent="0.25">
      <c r="B291" s="6"/>
      <c r="C291" s="6"/>
      <c r="D291" s="6"/>
      <c r="E291" s="6"/>
      <c r="F291" s="6"/>
      <c r="G291" s="6"/>
    </row>
    <row r="292" spans="2:7" x14ac:dyDescent="0.25">
      <c r="B292" s="6"/>
      <c r="C292" s="6"/>
      <c r="D292" s="6"/>
      <c r="E292" s="6"/>
      <c r="F292" s="6"/>
      <c r="G292" s="6"/>
    </row>
    <row r="293" spans="2:7" x14ac:dyDescent="0.25">
      <c r="B293" s="6"/>
      <c r="C293" s="6"/>
      <c r="D293" s="6"/>
      <c r="E293" s="6"/>
      <c r="F293" s="6"/>
      <c r="G293" s="6"/>
    </row>
    <row r="294" spans="2:7" x14ac:dyDescent="0.25">
      <c r="B294" s="6"/>
      <c r="C294" s="6"/>
      <c r="D294" s="6"/>
      <c r="E294" s="6"/>
      <c r="F294" s="6"/>
      <c r="G294" s="6"/>
    </row>
    <row r="295" spans="2:7" x14ac:dyDescent="0.25">
      <c r="B295" s="6"/>
      <c r="C295" s="6"/>
      <c r="D295" s="6"/>
      <c r="E295" s="6"/>
      <c r="F295" s="6"/>
      <c r="G295" s="6"/>
    </row>
    <row r="296" spans="2:7" x14ac:dyDescent="0.25">
      <c r="B296" s="6"/>
      <c r="C296" s="6"/>
      <c r="D296" s="6"/>
      <c r="E296" s="6"/>
      <c r="F296" s="6"/>
      <c r="G296" s="6"/>
    </row>
    <row r="297" spans="2:7" x14ac:dyDescent="0.25">
      <c r="B297" s="6"/>
      <c r="C297" s="6"/>
      <c r="D297" s="6"/>
      <c r="E297" s="6"/>
      <c r="F297" s="6"/>
      <c r="G297" s="6"/>
    </row>
    <row r="298" spans="2:7" x14ac:dyDescent="0.25">
      <c r="B298" s="6"/>
      <c r="C298" s="6"/>
      <c r="D298" s="6"/>
      <c r="E298" s="6"/>
      <c r="F298" s="6"/>
      <c r="G298" s="6"/>
    </row>
    <row r="299" spans="2:7" x14ac:dyDescent="0.25">
      <c r="B299" s="6"/>
      <c r="C299" s="6"/>
      <c r="D299" s="6"/>
      <c r="E299" s="6"/>
      <c r="F299" s="6"/>
      <c r="G299" s="6"/>
    </row>
    <row r="300" spans="2:7" x14ac:dyDescent="0.25">
      <c r="B300" s="6"/>
      <c r="C300" s="6"/>
      <c r="D300" s="6"/>
      <c r="E300" s="6"/>
      <c r="F300" s="6"/>
      <c r="G300" s="6"/>
    </row>
    <row r="301" spans="2:7" x14ac:dyDescent="0.25">
      <c r="B301" s="6"/>
      <c r="C301" s="6"/>
      <c r="D301" s="6"/>
      <c r="E301" s="6"/>
      <c r="F301" s="6"/>
      <c r="G301" s="6"/>
    </row>
    <row r="302" spans="2:7" x14ac:dyDescent="0.25">
      <c r="B302" s="6"/>
      <c r="C302" s="6"/>
      <c r="D302" s="6"/>
      <c r="E302" s="6"/>
      <c r="F302" s="6"/>
      <c r="G302" s="6"/>
    </row>
    <row r="303" spans="2:7" x14ac:dyDescent="0.25">
      <c r="B303" s="6"/>
      <c r="C303" s="6"/>
      <c r="D303" s="6"/>
      <c r="E303" s="6"/>
      <c r="F303" s="6"/>
      <c r="G303" s="6"/>
    </row>
    <row r="304" spans="2:7" x14ac:dyDescent="0.25">
      <c r="B304" s="6"/>
      <c r="C304" s="6"/>
      <c r="D304" s="6"/>
      <c r="E304" s="6"/>
      <c r="F304" s="6"/>
      <c r="G304" s="6"/>
    </row>
    <row r="305" spans="2:7" x14ac:dyDescent="0.25">
      <c r="B305" s="6"/>
      <c r="C305" s="6"/>
      <c r="D305" s="6"/>
      <c r="E305" s="6"/>
      <c r="F305" s="6"/>
      <c r="G305" s="6"/>
    </row>
    <row r="306" spans="2:7" x14ac:dyDescent="0.25">
      <c r="B306" s="6"/>
      <c r="C306" s="6"/>
      <c r="D306" s="6"/>
      <c r="E306" s="6"/>
      <c r="F306" s="6"/>
      <c r="G306" s="6"/>
    </row>
    <row r="307" spans="2:7" x14ac:dyDescent="0.25">
      <c r="B307" s="6"/>
      <c r="C307" s="6"/>
      <c r="D307" s="6"/>
      <c r="E307" s="6"/>
      <c r="F307" s="6"/>
      <c r="G307" s="6"/>
    </row>
    <row r="308" spans="2:7" x14ac:dyDescent="0.25">
      <c r="B308" s="6"/>
      <c r="C308" s="6"/>
      <c r="D308" s="6"/>
      <c r="E308" s="6"/>
      <c r="F308" s="6"/>
      <c r="G308" s="6"/>
    </row>
    <row r="309" spans="2:7" x14ac:dyDescent="0.25">
      <c r="B309" s="6"/>
      <c r="C309" s="6"/>
      <c r="D309" s="6"/>
      <c r="E309" s="6"/>
      <c r="F309" s="6"/>
      <c r="G309" s="6"/>
    </row>
    <row r="310" spans="2:7" x14ac:dyDescent="0.25">
      <c r="B310" s="6"/>
      <c r="C310" s="6"/>
      <c r="D310" s="6"/>
      <c r="E310" s="6"/>
      <c r="F310" s="6"/>
      <c r="G310" s="6"/>
    </row>
    <row r="311" spans="2:7" x14ac:dyDescent="0.25">
      <c r="B311" s="6"/>
      <c r="C311" s="6"/>
      <c r="D311" s="6"/>
      <c r="E311" s="6"/>
      <c r="F311" s="6"/>
      <c r="G311" s="6"/>
    </row>
    <row r="312" spans="2:7" x14ac:dyDescent="0.25">
      <c r="B312" s="6"/>
      <c r="C312" s="6"/>
      <c r="D312" s="6"/>
      <c r="E312" s="6"/>
      <c r="F312" s="6"/>
      <c r="G312" s="6"/>
    </row>
    <row r="313" spans="2:7" x14ac:dyDescent="0.25">
      <c r="B313" s="6"/>
      <c r="C313" s="6"/>
      <c r="D313" s="6"/>
      <c r="E313" s="6"/>
      <c r="F313" s="6"/>
      <c r="G313" s="6"/>
    </row>
    <row r="314" spans="2:7" x14ac:dyDescent="0.25">
      <c r="B314" s="6"/>
      <c r="C314" s="6"/>
      <c r="D314" s="6"/>
      <c r="E314" s="6"/>
      <c r="F314" s="6"/>
      <c r="G314" s="6"/>
    </row>
    <row r="315" spans="2:7" x14ac:dyDescent="0.25">
      <c r="B315" s="6"/>
      <c r="C315" s="6"/>
      <c r="D315" s="6"/>
      <c r="E315" s="6"/>
      <c r="F315" s="6"/>
      <c r="G315" s="6"/>
    </row>
    <row r="316" spans="2:7" x14ac:dyDescent="0.25">
      <c r="B316" s="6"/>
      <c r="C316" s="6"/>
      <c r="D316" s="6"/>
      <c r="E316" s="6"/>
      <c r="F316" s="6"/>
      <c r="G316" s="6"/>
    </row>
    <row r="317" spans="2:7" x14ac:dyDescent="0.25">
      <c r="B317" s="6"/>
      <c r="C317" s="6"/>
      <c r="D317" s="6"/>
      <c r="E317" s="6"/>
      <c r="F317" s="6"/>
      <c r="G317" s="6"/>
    </row>
    <row r="318" spans="2:7" x14ac:dyDescent="0.25">
      <c r="B318" s="6"/>
      <c r="C318" s="6"/>
      <c r="D318" s="6"/>
      <c r="E318" s="6"/>
      <c r="F318" s="6"/>
      <c r="G318" s="6"/>
    </row>
    <row r="319" spans="2:7" x14ac:dyDescent="0.25">
      <c r="B319" s="6"/>
      <c r="C319" s="6"/>
      <c r="D319" s="6"/>
      <c r="E319" s="6"/>
      <c r="F319" s="6"/>
      <c r="G319" s="6"/>
    </row>
    <row r="320" spans="2:7" x14ac:dyDescent="0.25">
      <c r="B320" s="6"/>
      <c r="C320" s="6"/>
      <c r="D320" s="6"/>
      <c r="E320" s="6"/>
      <c r="F320" s="6"/>
      <c r="G320" s="6"/>
    </row>
    <row r="321" spans="2:7" x14ac:dyDescent="0.25">
      <c r="B321" s="6"/>
      <c r="C321" s="6"/>
      <c r="D321" s="6"/>
      <c r="E321" s="6"/>
      <c r="F321" s="6"/>
      <c r="G321" s="6"/>
    </row>
    <row r="322" spans="2:7" x14ac:dyDescent="0.25">
      <c r="B322" s="6"/>
      <c r="C322" s="6"/>
      <c r="D322" s="6"/>
      <c r="E322" s="6"/>
      <c r="F322" s="6"/>
      <c r="G322" s="6"/>
    </row>
    <row r="323" spans="2:7" x14ac:dyDescent="0.25">
      <c r="B323" s="6"/>
      <c r="C323" s="6"/>
      <c r="D323" s="6"/>
      <c r="E323" s="6"/>
      <c r="F323" s="6"/>
      <c r="G323" s="6"/>
    </row>
    <row r="324" spans="2:7" x14ac:dyDescent="0.25">
      <c r="B324" s="6"/>
      <c r="C324" s="6"/>
      <c r="D324" s="6"/>
      <c r="E324" s="6"/>
      <c r="F324" s="6"/>
      <c r="G324" s="6"/>
    </row>
    <row r="325" spans="2:7" x14ac:dyDescent="0.25">
      <c r="B325" s="6"/>
      <c r="C325" s="6"/>
      <c r="D325" s="6"/>
      <c r="E325" s="6"/>
      <c r="F325" s="6"/>
      <c r="G325" s="6"/>
    </row>
    <row r="326" spans="2:7" x14ac:dyDescent="0.25">
      <c r="B326" s="6"/>
      <c r="C326" s="6"/>
      <c r="D326" s="6"/>
      <c r="E326" s="6"/>
      <c r="F326" s="6"/>
      <c r="G326" s="6"/>
    </row>
    <row r="327" spans="2:7" x14ac:dyDescent="0.25">
      <c r="B327" s="6"/>
      <c r="C327" s="6"/>
      <c r="D327" s="6"/>
      <c r="E327" s="6"/>
      <c r="F327" s="6"/>
      <c r="G327" s="6"/>
    </row>
    <row r="328" spans="2:7" x14ac:dyDescent="0.25">
      <c r="B328" s="6"/>
      <c r="C328" s="6"/>
      <c r="D328" s="6"/>
      <c r="E328" s="6"/>
      <c r="F328" s="6"/>
      <c r="G328" s="6"/>
    </row>
    <row r="329" spans="2:7" x14ac:dyDescent="0.25">
      <c r="B329" s="6"/>
      <c r="C329" s="6"/>
      <c r="D329" s="6"/>
      <c r="E329" s="6"/>
      <c r="F329" s="6"/>
      <c r="G329" s="6"/>
    </row>
    <row r="330" spans="2:7" x14ac:dyDescent="0.25">
      <c r="B330" s="6"/>
      <c r="C330" s="6"/>
      <c r="D330" s="6"/>
      <c r="E330" s="6"/>
      <c r="F330" s="6"/>
      <c r="G330" s="6"/>
    </row>
    <row r="331" spans="2:7" x14ac:dyDescent="0.25">
      <c r="B331" s="6"/>
      <c r="C331" s="6"/>
      <c r="D331" s="6"/>
      <c r="E331" s="6"/>
      <c r="F331" s="6"/>
      <c r="G331" s="6"/>
    </row>
    <row r="332" spans="2:7" x14ac:dyDescent="0.25">
      <c r="B332" s="6"/>
      <c r="C332" s="6"/>
      <c r="D332" s="6"/>
      <c r="E332" s="6"/>
      <c r="F332" s="6"/>
      <c r="G332" s="6"/>
    </row>
    <row r="333" spans="2:7" x14ac:dyDescent="0.25">
      <c r="B333" s="6"/>
      <c r="C333" s="6"/>
      <c r="D333" s="6"/>
      <c r="E333" s="6"/>
      <c r="F333" s="6"/>
      <c r="G333" s="6"/>
    </row>
    <row r="334" spans="2:7" x14ac:dyDescent="0.25">
      <c r="B334" s="6"/>
      <c r="C334" s="6"/>
      <c r="D334" s="6"/>
      <c r="E334" s="6"/>
      <c r="F334" s="6"/>
      <c r="G334" s="6"/>
    </row>
    <row r="335" spans="2:7" x14ac:dyDescent="0.25">
      <c r="B335" s="6"/>
      <c r="C335" s="6"/>
      <c r="D335" s="6"/>
      <c r="E335" s="6"/>
      <c r="F335" s="6"/>
      <c r="G335" s="6"/>
    </row>
    <row r="336" spans="2:7" x14ac:dyDescent="0.25">
      <c r="B336" s="6"/>
      <c r="C336" s="6"/>
      <c r="D336" s="6"/>
      <c r="E336" s="6"/>
      <c r="F336" s="6"/>
      <c r="G336" s="6"/>
    </row>
    <row r="337" spans="7:7" x14ac:dyDescent="0.25">
      <c r="G337" s="1"/>
    </row>
    <row r="338" spans="7:7" x14ac:dyDescent="0.25">
      <c r="G338" s="1"/>
    </row>
    <row r="339" spans="7:7" x14ac:dyDescent="0.25">
      <c r="G339" s="1"/>
    </row>
    <row r="340" spans="7:7" x14ac:dyDescent="0.25">
      <c r="G340" s="1"/>
    </row>
    <row r="341" spans="7:7" x14ac:dyDescent="0.25">
      <c r="G341" s="1"/>
    </row>
    <row r="342" spans="7:7" x14ac:dyDescent="0.25">
      <c r="G342" s="1"/>
    </row>
    <row r="343" spans="7:7" x14ac:dyDescent="0.25">
      <c r="G343" s="1"/>
    </row>
    <row r="344" spans="7:7" x14ac:dyDescent="0.25">
      <c r="G344" s="1"/>
    </row>
    <row r="345" spans="7:7" x14ac:dyDescent="0.25">
      <c r="G345" s="1"/>
    </row>
    <row r="346" spans="7:7" x14ac:dyDescent="0.25">
      <c r="G346" s="1"/>
    </row>
    <row r="347" spans="7:7" x14ac:dyDescent="0.25">
      <c r="G347" s="1"/>
    </row>
    <row r="348" spans="7:7" x14ac:dyDescent="0.25">
      <c r="G348" s="1"/>
    </row>
    <row r="349" spans="7:7" x14ac:dyDescent="0.25">
      <c r="G349" s="1"/>
    </row>
    <row r="350" spans="7:7" x14ac:dyDescent="0.25">
      <c r="G350" s="1"/>
    </row>
    <row r="351" spans="7:7" x14ac:dyDescent="0.25">
      <c r="G351" s="1"/>
    </row>
    <row r="352" spans="7:7" x14ac:dyDescent="0.25">
      <c r="G352" s="1"/>
    </row>
    <row r="353" spans="7:7" x14ac:dyDescent="0.25">
      <c r="G353" s="1"/>
    </row>
    <row r="354" spans="7:7" x14ac:dyDescent="0.25">
      <c r="G354" s="1"/>
    </row>
    <row r="355" spans="7:7" x14ac:dyDescent="0.25">
      <c r="G355" s="1"/>
    </row>
    <row r="356" spans="7:7" x14ac:dyDescent="0.25">
      <c r="G356" s="1"/>
    </row>
    <row r="357" spans="7:7" x14ac:dyDescent="0.25">
      <c r="G357" s="1"/>
    </row>
    <row r="358" spans="7:7" x14ac:dyDescent="0.25">
      <c r="G358" s="1"/>
    </row>
    <row r="359" spans="7:7" x14ac:dyDescent="0.25">
      <c r="G359" s="1"/>
    </row>
    <row r="360" spans="7:7" x14ac:dyDescent="0.25">
      <c r="G360" s="1"/>
    </row>
    <row r="361" spans="7:7" x14ac:dyDescent="0.25">
      <c r="G361" s="1"/>
    </row>
    <row r="362" spans="7:7" x14ac:dyDescent="0.25">
      <c r="G362" s="1"/>
    </row>
    <row r="363" spans="7:7" x14ac:dyDescent="0.25">
      <c r="G363" s="1"/>
    </row>
    <row r="364" spans="7:7" x14ac:dyDescent="0.25">
      <c r="G364" s="1"/>
    </row>
  </sheetData>
  <mergeCells count="6">
    <mergeCell ref="I17:L17"/>
    <mergeCell ref="I18:J18"/>
    <mergeCell ref="K18:K19"/>
    <mergeCell ref="L18:L19"/>
    <mergeCell ref="B15:I15"/>
    <mergeCell ref="G17:G19"/>
  </mergeCells>
  <pageMargins left="0.74803149606299213" right="0.74803149606299213" top="0.98425196850393704" bottom="0.98425196850393704" header="0.51181102362204722" footer="0.51181102362204722"/>
  <pageSetup paperSize="9" scale="50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7_2018 </vt:lpstr>
      <vt:lpstr>'прил 7_2018 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Комп</cp:lastModifiedBy>
  <cp:revision/>
  <cp:lastPrinted>2018-11-21T12:17:28Z</cp:lastPrinted>
  <dcterms:created xsi:type="dcterms:W3CDTF">2008-10-31T13:38:20Z</dcterms:created>
  <dcterms:modified xsi:type="dcterms:W3CDTF">2018-12-06T12:03:31Z</dcterms:modified>
</cp:coreProperties>
</file>